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wenkt\Documents\Eskom Projects\ISO Project\Market Code\"/>
    </mc:Choice>
  </mc:AlternateContent>
  <xr:revisionPtr revIDLastSave="0" documentId="13_ncr:1_{4947F575-0869-4144-BDA9-4A6805C04D24}" xr6:coauthVersionLast="47" xr6:coauthVersionMax="47" xr10:uidLastSave="{00000000-0000-0000-0000-000000000000}"/>
  <bookViews>
    <workbookView xWindow="-120" yWindow="-120" windowWidth="20730" windowHeight="11760" firstSheet="3" activeTab="7" xr2:uid="{7828551C-9ADA-4595-8654-5EA5F8E51170}"/>
  </bookViews>
  <sheets>
    <sheet name="BidsOffers" sheetId="1" r:id="rId1"/>
    <sheet name="Intra-day" sheetId="7" r:id="rId2"/>
    <sheet name="Actual" sheetId="4" r:id="rId3"/>
    <sheet name="Balancing Prices" sheetId="5" r:id="rId4"/>
    <sheet name="DA Payments" sheetId="2" r:id="rId5"/>
    <sheet name="Intra-day Payments" sheetId="8" r:id="rId6"/>
    <sheet name="Balancing Payments" sheetId="3" r:id="rId7"/>
    <sheet name="Total payment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6" l="1"/>
  <c r="N16" i="6"/>
  <c r="M16" i="6"/>
  <c r="L16" i="6"/>
  <c r="K16" i="6"/>
  <c r="J16" i="6"/>
  <c r="O15" i="6"/>
  <c r="M15" i="6"/>
  <c r="L15" i="6"/>
  <c r="K15" i="6"/>
  <c r="J15" i="6"/>
  <c r="O14" i="6"/>
  <c r="M14" i="6"/>
  <c r="L14" i="6"/>
  <c r="K14" i="6"/>
  <c r="J14" i="6"/>
  <c r="O13" i="6"/>
  <c r="M13" i="6"/>
  <c r="L13" i="6"/>
  <c r="K13" i="6"/>
  <c r="J13" i="6"/>
  <c r="O12" i="6"/>
  <c r="M12" i="6"/>
  <c r="L12" i="6"/>
  <c r="K12" i="6"/>
  <c r="J12" i="6"/>
  <c r="O11" i="6"/>
  <c r="M11" i="6"/>
  <c r="L11" i="6"/>
  <c r="K11" i="6"/>
  <c r="J11" i="6"/>
  <c r="O10" i="6"/>
  <c r="M10" i="6"/>
  <c r="L10" i="6"/>
  <c r="K10" i="6"/>
  <c r="J10" i="6"/>
  <c r="O9" i="6"/>
  <c r="M9" i="6"/>
  <c r="L9" i="6"/>
  <c r="K9" i="6"/>
  <c r="J9" i="6"/>
  <c r="O8" i="6"/>
  <c r="M8" i="6"/>
  <c r="L8" i="6"/>
  <c r="K8" i="6"/>
  <c r="J8" i="6"/>
  <c r="O7" i="6"/>
  <c r="M7" i="6"/>
  <c r="L7" i="6"/>
  <c r="K7" i="6"/>
  <c r="J7" i="6"/>
  <c r="O6" i="6"/>
  <c r="M6" i="6"/>
  <c r="L6" i="6"/>
  <c r="K6" i="6"/>
  <c r="J6" i="6"/>
  <c r="O5" i="6"/>
  <c r="M5" i="6"/>
  <c r="L5" i="6"/>
  <c r="K5" i="6"/>
  <c r="J5" i="6"/>
  <c r="O4" i="6"/>
  <c r="N4" i="6"/>
  <c r="M4" i="6"/>
  <c r="L4" i="6"/>
  <c r="K4" i="6"/>
  <c r="J4" i="6"/>
  <c r="O3" i="6"/>
  <c r="N3" i="6"/>
  <c r="M3" i="6"/>
  <c r="L3" i="6"/>
  <c r="K3" i="6"/>
  <c r="J3" i="6"/>
  <c r="I16" i="6"/>
  <c r="G16" i="6"/>
  <c r="F16" i="6"/>
  <c r="E16" i="6"/>
  <c r="D16" i="6"/>
  <c r="I15" i="6"/>
  <c r="G15" i="6"/>
  <c r="F15" i="6"/>
  <c r="E15" i="6"/>
  <c r="D15" i="6"/>
  <c r="I14" i="6"/>
  <c r="G14" i="6"/>
  <c r="F14" i="6"/>
  <c r="E14" i="6"/>
  <c r="D14" i="6"/>
  <c r="I13" i="6"/>
  <c r="G13" i="6"/>
  <c r="F13" i="6"/>
  <c r="E13" i="6"/>
  <c r="D13" i="6"/>
  <c r="I12" i="6"/>
  <c r="G12" i="6"/>
  <c r="F12" i="6"/>
  <c r="E12" i="6"/>
  <c r="D12" i="6"/>
  <c r="I11" i="6"/>
  <c r="G11" i="6"/>
  <c r="F11" i="6"/>
  <c r="E11" i="6"/>
  <c r="D11" i="6"/>
  <c r="I10" i="6"/>
  <c r="G10" i="6"/>
  <c r="F10" i="6"/>
  <c r="E10" i="6"/>
  <c r="D10" i="6"/>
  <c r="I9" i="6"/>
  <c r="G9" i="6"/>
  <c r="F9" i="6"/>
  <c r="E9" i="6"/>
  <c r="D9" i="6"/>
  <c r="I8" i="6"/>
  <c r="G8" i="6"/>
  <c r="F8" i="6"/>
  <c r="E8" i="6"/>
  <c r="D8" i="6"/>
  <c r="I7" i="6"/>
  <c r="G7" i="6"/>
  <c r="F7" i="6"/>
  <c r="E7" i="6"/>
  <c r="D7" i="6"/>
  <c r="I6" i="6"/>
  <c r="G6" i="6"/>
  <c r="F6" i="6"/>
  <c r="E6" i="6"/>
  <c r="D6" i="6"/>
  <c r="I5" i="6"/>
  <c r="G5" i="6"/>
  <c r="F5" i="6"/>
  <c r="E5" i="6"/>
  <c r="D5" i="6"/>
  <c r="I4" i="6"/>
  <c r="G4" i="6"/>
  <c r="F4" i="6"/>
  <c r="E4" i="6"/>
  <c r="D4" i="6"/>
  <c r="I61" i="6"/>
  <c r="G61" i="6"/>
  <c r="F61" i="6"/>
  <c r="E61" i="6"/>
  <c r="D61" i="6"/>
  <c r="I60" i="6"/>
  <c r="G60" i="6"/>
  <c r="F60" i="6"/>
  <c r="E60" i="6"/>
  <c r="D60" i="6"/>
  <c r="I59" i="6"/>
  <c r="G59" i="6"/>
  <c r="F59" i="6"/>
  <c r="E59" i="6"/>
  <c r="D59" i="6"/>
  <c r="I58" i="6"/>
  <c r="G58" i="6"/>
  <c r="F58" i="6"/>
  <c r="E58" i="6"/>
  <c r="D58" i="6"/>
  <c r="I57" i="6"/>
  <c r="G57" i="6"/>
  <c r="F57" i="6"/>
  <c r="E57" i="6"/>
  <c r="D57" i="6"/>
  <c r="I56" i="6"/>
  <c r="G56" i="6"/>
  <c r="F56" i="6"/>
  <c r="E56" i="6"/>
  <c r="D56" i="6"/>
  <c r="I55" i="6"/>
  <c r="G55" i="6"/>
  <c r="F55" i="6"/>
  <c r="E55" i="6"/>
  <c r="D55" i="6"/>
  <c r="I54" i="6"/>
  <c r="G54" i="6"/>
  <c r="F54" i="6"/>
  <c r="E54" i="6"/>
  <c r="D54" i="6"/>
  <c r="I53" i="6"/>
  <c r="G53" i="6"/>
  <c r="F53" i="6"/>
  <c r="E53" i="6"/>
  <c r="D53" i="6"/>
  <c r="I52" i="6"/>
  <c r="G52" i="6"/>
  <c r="F52" i="6"/>
  <c r="E52" i="6"/>
  <c r="D52" i="6"/>
  <c r="I51" i="6"/>
  <c r="G51" i="6"/>
  <c r="F51" i="6"/>
  <c r="E51" i="6"/>
  <c r="D51" i="6"/>
  <c r="I50" i="6"/>
  <c r="G50" i="6"/>
  <c r="F50" i="6"/>
  <c r="E50" i="6"/>
  <c r="D50" i="6"/>
  <c r="I49" i="6"/>
  <c r="G49" i="6"/>
  <c r="F49" i="6"/>
  <c r="E49" i="6"/>
  <c r="D49" i="6"/>
  <c r="H16" i="3"/>
  <c r="F16" i="3"/>
  <c r="E16" i="3"/>
  <c r="D16" i="3"/>
  <c r="C16" i="3"/>
  <c r="H15" i="3"/>
  <c r="F15" i="3"/>
  <c r="E15" i="3"/>
  <c r="D15" i="3"/>
  <c r="C15" i="3"/>
  <c r="H14" i="3"/>
  <c r="F14" i="3"/>
  <c r="E14" i="3"/>
  <c r="D14" i="3"/>
  <c r="C14" i="3"/>
  <c r="H107" i="3"/>
  <c r="G107" i="3"/>
  <c r="F107" i="3"/>
  <c r="E107" i="3"/>
  <c r="D107" i="3"/>
  <c r="C107" i="3"/>
  <c r="H106" i="3"/>
  <c r="G106" i="3"/>
  <c r="F106" i="3"/>
  <c r="E106" i="3"/>
  <c r="D106" i="3"/>
  <c r="C106" i="3"/>
  <c r="H92" i="3"/>
  <c r="G92" i="3"/>
  <c r="G16" i="3" s="1"/>
  <c r="H61" i="6" s="1"/>
  <c r="H16" i="6" s="1"/>
  <c r="F92" i="3"/>
  <c r="E92" i="3"/>
  <c r="D92" i="3"/>
  <c r="C92" i="3"/>
  <c r="H91" i="3"/>
  <c r="G91" i="3"/>
  <c r="G15" i="3" s="1"/>
  <c r="H60" i="6" s="1"/>
  <c r="H15" i="6" s="1"/>
  <c r="N15" i="6" s="1"/>
  <c r="F91" i="3"/>
  <c r="E91" i="3"/>
  <c r="D91" i="3"/>
  <c r="C91" i="3"/>
  <c r="H77" i="3"/>
  <c r="G77" i="3"/>
  <c r="F77" i="3"/>
  <c r="E77" i="3"/>
  <c r="D77" i="3"/>
  <c r="C77" i="3"/>
  <c r="H76" i="3"/>
  <c r="G76" i="3"/>
  <c r="F76" i="3"/>
  <c r="E76" i="3"/>
  <c r="D76" i="3"/>
  <c r="C76" i="3"/>
  <c r="H62" i="3"/>
  <c r="G62" i="3"/>
  <c r="F62" i="3"/>
  <c r="E62" i="3"/>
  <c r="D62" i="3"/>
  <c r="C62" i="3"/>
  <c r="H61" i="3"/>
  <c r="G61" i="3"/>
  <c r="F61" i="3"/>
  <c r="E61" i="3"/>
  <c r="D61" i="3"/>
  <c r="C61" i="3"/>
  <c r="H47" i="3"/>
  <c r="G47" i="3"/>
  <c r="F47" i="3"/>
  <c r="E47" i="3"/>
  <c r="D47" i="3"/>
  <c r="C47" i="3"/>
  <c r="H46" i="3"/>
  <c r="G46" i="3"/>
  <c r="F46" i="3"/>
  <c r="E46" i="3"/>
  <c r="D46" i="3"/>
  <c r="C46" i="3"/>
  <c r="G74" i="4"/>
  <c r="F74" i="4"/>
  <c r="E74" i="4"/>
  <c r="D74" i="4"/>
  <c r="C74" i="4"/>
  <c r="B74" i="4"/>
  <c r="G73" i="4"/>
  <c r="F73" i="4"/>
  <c r="E73" i="4"/>
  <c r="D73" i="4"/>
  <c r="C73" i="4"/>
  <c r="B73" i="4"/>
  <c r="G58" i="4"/>
  <c r="F58" i="4"/>
  <c r="E58" i="4"/>
  <c r="D58" i="4"/>
  <c r="C58" i="4"/>
  <c r="B58" i="4"/>
  <c r="G57" i="4"/>
  <c r="F57" i="4"/>
  <c r="E57" i="4"/>
  <c r="D57" i="4"/>
  <c r="C57" i="4"/>
  <c r="B57" i="4"/>
  <c r="G38" i="4"/>
  <c r="F38" i="4"/>
  <c r="E38" i="4"/>
  <c r="D38" i="4"/>
  <c r="C38" i="4"/>
  <c r="B38" i="4"/>
  <c r="H32" i="3"/>
  <c r="G32" i="3"/>
  <c r="F32" i="3"/>
  <c r="E32" i="3"/>
  <c r="D32" i="3"/>
  <c r="C32" i="3"/>
  <c r="I46" i="6"/>
  <c r="H46" i="6"/>
  <c r="G46" i="6"/>
  <c r="F46" i="6"/>
  <c r="E46" i="6"/>
  <c r="D46" i="6"/>
  <c r="I45" i="6"/>
  <c r="H45" i="6"/>
  <c r="G45" i="6"/>
  <c r="F45" i="6"/>
  <c r="E45" i="6"/>
  <c r="D45" i="6"/>
  <c r="I44" i="6"/>
  <c r="H44" i="6"/>
  <c r="G44" i="6"/>
  <c r="F44" i="6"/>
  <c r="E44" i="6"/>
  <c r="D44" i="6"/>
  <c r="I43" i="6"/>
  <c r="H43" i="6"/>
  <c r="G43" i="6"/>
  <c r="F43" i="6"/>
  <c r="E43" i="6"/>
  <c r="D43" i="6"/>
  <c r="I42" i="6"/>
  <c r="H42" i="6"/>
  <c r="G42" i="6"/>
  <c r="F42" i="6"/>
  <c r="E42" i="6"/>
  <c r="D42" i="6"/>
  <c r="I41" i="6"/>
  <c r="H41" i="6"/>
  <c r="G41" i="6"/>
  <c r="F41" i="6"/>
  <c r="E41" i="6"/>
  <c r="D41" i="6"/>
  <c r="I40" i="6"/>
  <c r="H40" i="6"/>
  <c r="G40" i="6"/>
  <c r="F40" i="6"/>
  <c r="E40" i="6"/>
  <c r="D40" i="6"/>
  <c r="I39" i="6"/>
  <c r="H39" i="6"/>
  <c r="G39" i="6"/>
  <c r="F39" i="6"/>
  <c r="E39" i="6"/>
  <c r="D39" i="6"/>
  <c r="I38" i="6"/>
  <c r="H38" i="6"/>
  <c r="G38" i="6"/>
  <c r="F38" i="6"/>
  <c r="E38" i="6"/>
  <c r="D38" i="6"/>
  <c r="I37" i="6"/>
  <c r="H37" i="6"/>
  <c r="G37" i="6"/>
  <c r="F37" i="6"/>
  <c r="E37" i="6"/>
  <c r="D37" i="6"/>
  <c r="I36" i="6"/>
  <c r="H36" i="6"/>
  <c r="G36" i="6"/>
  <c r="F36" i="6"/>
  <c r="E36" i="6"/>
  <c r="D36" i="6"/>
  <c r="I35" i="6"/>
  <c r="H35" i="6"/>
  <c r="G35" i="6"/>
  <c r="F35" i="6"/>
  <c r="E35" i="6"/>
  <c r="D35" i="6"/>
  <c r="I34" i="6"/>
  <c r="H34" i="6"/>
  <c r="G34" i="6"/>
  <c r="F34" i="6"/>
  <c r="E34" i="6"/>
  <c r="D34" i="6"/>
  <c r="I31" i="6"/>
  <c r="H31" i="6"/>
  <c r="G31" i="6"/>
  <c r="F31" i="6"/>
  <c r="E31" i="6"/>
  <c r="D31" i="6"/>
  <c r="I30" i="6"/>
  <c r="H30" i="6"/>
  <c r="G30" i="6"/>
  <c r="F30" i="6"/>
  <c r="E30" i="6"/>
  <c r="D30" i="6"/>
  <c r="I29" i="6"/>
  <c r="H29" i="6"/>
  <c r="G29" i="6"/>
  <c r="F29" i="6"/>
  <c r="E29" i="6"/>
  <c r="D29" i="6"/>
  <c r="I28" i="6"/>
  <c r="H28" i="6"/>
  <c r="G28" i="6"/>
  <c r="F28" i="6"/>
  <c r="E28" i="6"/>
  <c r="D28" i="6"/>
  <c r="I27" i="6"/>
  <c r="H27" i="6"/>
  <c r="G27" i="6"/>
  <c r="F27" i="6"/>
  <c r="E27" i="6"/>
  <c r="D27" i="6"/>
  <c r="I26" i="6"/>
  <c r="H26" i="6"/>
  <c r="G26" i="6"/>
  <c r="F26" i="6"/>
  <c r="E26" i="6"/>
  <c r="D26" i="6"/>
  <c r="I25" i="6"/>
  <c r="H25" i="6"/>
  <c r="G25" i="6"/>
  <c r="F25" i="6"/>
  <c r="E25" i="6"/>
  <c r="D25" i="6"/>
  <c r="I24" i="6"/>
  <c r="H24" i="6"/>
  <c r="G24" i="6"/>
  <c r="F24" i="6"/>
  <c r="E24" i="6"/>
  <c r="D24" i="6"/>
  <c r="I23" i="6"/>
  <c r="H23" i="6"/>
  <c r="G23" i="6"/>
  <c r="F23" i="6"/>
  <c r="E23" i="6"/>
  <c r="D23" i="6"/>
  <c r="I22" i="6"/>
  <c r="H22" i="6"/>
  <c r="G22" i="6"/>
  <c r="F22" i="6"/>
  <c r="E22" i="6"/>
  <c r="D22" i="6"/>
  <c r="I21" i="6"/>
  <c r="H21" i="6"/>
  <c r="G21" i="6"/>
  <c r="F21" i="6"/>
  <c r="E21" i="6"/>
  <c r="D21" i="6"/>
  <c r="I20" i="6"/>
  <c r="H20" i="6"/>
  <c r="G20" i="6"/>
  <c r="F20" i="6"/>
  <c r="E20" i="6"/>
  <c r="D20" i="6"/>
  <c r="I19" i="6"/>
  <c r="H19" i="6"/>
  <c r="G19" i="6"/>
  <c r="F19" i="6"/>
  <c r="E19" i="6"/>
  <c r="D19" i="6"/>
  <c r="I18" i="6"/>
  <c r="H18" i="6"/>
  <c r="G18" i="6"/>
  <c r="F18" i="6"/>
  <c r="E18" i="6"/>
  <c r="BB96" i="7"/>
  <c r="BA96" i="7"/>
  <c r="AZ96" i="7"/>
  <c r="AY96" i="7"/>
  <c r="AX96" i="7"/>
  <c r="AW96" i="7"/>
  <c r="BB95" i="7"/>
  <c r="BA95" i="7"/>
  <c r="AZ95" i="7"/>
  <c r="AY95" i="7"/>
  <c r="AX95" i="7"/>
  <c r="AW95" i="7"/>
  <c r="BB94" i="7"/>
  <c r="BA94" i="7"/>
  <c r="AZ94" i="7"/>
  <c r="AY94" i="7"/>
  <c r="AX94" i="7"/>
  <c r="AW94" i="7"/>
  <c r="BB93" i="7"/>
  <c r="BA93" i="7"/>
  <c r="AZ93" i="7"/>
  <c r="AY93" i="7"/>
  <c r="AX93" i="7"/>
  <c r="AW93" i="7"/>
  <c r="BB92" i="7"/>
  <c r="BA92" i="7"/>
  <c r="AZ92" i="7"/>
  <c r="AY92" i="7"/>
  <c r="AX92" i="7"/>
  <c r="AW92" i="7"/>
  <c r="BB91" i="7"/>
  <c r="BA91" i="7"/>
  <c r="AZ91" i="7"/>
  <c r="AY91" i="7"/>
  <c r="AX91" i="7"/>
  <c r="AW91" i="7"/>
  <c r="BB90" i="7"/>
  <c r="BA90" i="7"/>
  <c r="AZ90" i="7"/>
  <c r="AY90" i="7"/>
  <c r="AX90" i="7"/>
  <c r="AW90" i="7"/>
  <c r="BB89" i="7"/>
  <c r="BA89" i="7"/>
  <c r="AZ89" i="7"/>
  <c r="AY89" i="7"/>
  <c r="AX89" i="7"/>
  <c r="AW89" i="7"/>
  <c r="BB88" i="7"/>
  <c r="BA88" i="7"/>
  <c r="AZ88" i="7"/>
  <c r="AY88" i="7"/>
  <c r="AX88" i="7"/>
  <c r="AW88" i="7"/>
  <c r="BB87" i="7"/>
  <c r="BA87" i="7"/>
  <c r="AZ87" i="7"/>
  <c r="AY87" i="7"/>
  <c r="AX87" i="7"/>
  <c r="AW87" i="7"/>
  <c r="BB86" i="7"/>
  <c r="BA86" i="7"/>
  <c r="AZ86" i="7"/>
  <c r="AY86" i="7"/>
  <c r="AX86" i="7"/>
  <c r="AW86" i="7"/>
  <c r="BB85" i="7"/>
  <c r="BA85" i="7"/>
  <c r="AZ85" i="7"/>
  <c r="AY85" i="7"/>
  <c r="AX85" i="7"/>
  <c r="AW85" i="7"/>
  <c r="BB84" i="7"/>
  <c r="BA84" i="7"/>
  <c r="AZ84" i="7"/>
  <c r="AY84" i="7"/>
  <c r="AX84" i="7"/>
  <c r="AW84" i="7"/>
  <c r="BB83" i="7"/>
  <c r="BA83" i="7"/>
  <c r="AZ83" i="7"/>
  <c r="AY83" i="7"/>
  <c r="AX83" i="7"/>
  <c r="AW83" i="7"/>
  <c r="BB76" i="7"/>
  <c r="BA76" i="7"/>
  <c r="AZ76" i="7"/>
  <c r="AY76" i="7"/>
  <c r="AX76" i="7"/>
  <c r="AW76" i="7"/>
  <c r="BB75" i="7"/>
  <c r="BA75" i="7"/>
  <c r="AZ75" i="7"/>
  <c r="AY75" i="7"/>
  <c r="AX75" i="7"/>
  <c r="AW75" i="7"/>
  <c r="BB74" i="7"/>
  <c r="BA74" i="7"/>
  <c r="AZ74" i="7"/>
  <c r="AY74" i="7"/>
  <c r="AX74" i="7"/>
  <c r="AW74" i="7"/>
  <c r="BB73" i="7"/>
  <c r="BA73" i="7"/>
  <c r="AZ73" i="7"/>
  <c r="AY73" i="7"/>
  <c r="AX73" i="7"/>
  <c r="AW73" i="7"/>
  <c r="BB72" i="7"/>
  <c r="BA72" i="7"/>
  <c r="AZ72" i="7"/>
  <c r="AY72" i="7"/>
  <c r="AX72" i="7"/>
  <c r="AW72" i="7"/>
  <c r="BB71" i="7"/>
  <c r="BA71" i="7"/>
  <c r="AZ71" i="7"/>
  <c r="AY71" i="7"/>
  <c r="AX71" i="7"/>
  <c r="AW71" i="7"/>
  <c r="BB70" i="7"/>
  <c r="BA70" i="7"/>
  <c r="AZ70" i="7"/>
  <c r="AY70" i="7"/>
  <c r="AX70" i="7"/>
  <c r="AW70" i="7"/>
  <c r="BB69" i="7"/>
  <c r="BA69" i="7"/>
  <c r="AZ69" i="7"/>
  <c r="AY69" i="7"/>
  <c r="AX69" i="7"/>
  <c r="AW69" i="7"/>
  <c r="BB68" i="7"/>
  <c r="BA68" i="7"/>
  <c r="AZ68" i="7"/>
  <c r="AY68" i="7"/>
  <c r="AX68" i="7"/>
  <c r="AW68" i="7"/>
  <c r="BB67" i="7"/>
  <c r="BA67" i="7"/>
  <c r="AZ67" i="7"/>
  <c r="AY67" i="7"/>
  <c r="AX67" i="7"/>
  <c r="AW67" i="7"/>
  <c r="BB66" i="7"/>
  <c r="BA66" i="7"/>
  <c r="AZ66" i="7"/>
  <c r="AY66" i="7"/>
  <c r="AX66" i="7"/>
  <c r="AW66" i="7"/>
  <c r="BB65" i="7"/>
  <c r="BA65" i="7"/>
  <c r="AZ65" i="7"/>
  <c r="AY65" i="7"/>
  <c r="AX65" i="7"/>
  <c r="AW65" i="7"/>
  <c r="BB64" i="7"/>
  <c r="BA64" i="7"/>
  <c r="AZ64" i="7"/>
  <c r="AY64" i="7"/>
  <c r="AX64" i="7"/>
  <c r="AW64" i="7"/>
  <c r="BB63" i="7"/>
  <c r="BA63" i="7"/>
  <c r="AZ63" i="7"/>
  <c r="AY63" i="7"/>
  <c r="AX63" i="7"/>
  <c r="AW63" i="7"/>
  <c r="BB56" i="7"/>
  <c r="BA56" i="7"/>
  <c r="AZ56" i="7"/>
  <c r="AY56" i="7"/>
  <c r="AX56" i="7"/>
  <c r="AW56" i="7"/>
  <c r="BB55" i="7"/>
  <c r="BA55" i="7"/>
  <c r="AZ55" i="7"/>
  <c r="AY55" i="7"/>
  <c r="AX55" i="7"/>
  <c r="AW55" i="7"/>
  <c r="BB54" i="7"/>
  <c r="BA54" i="7"/>
  <c r="AZ54" i="7"/>
  <c r="AY54" i="7"/>
  <c r="AX54" i="7"/>
  <c r="AW54" i="7"/>
  <c r="BB53" i="7"/>
  <c r="BA53" i="7"/>
  <c r="AZ53" i="7"/>
  <c r="AY53" i="7"/>
  <c r="AX53" i="7"/>
  <c r="AW53" i="7"/>
  <c r="BB52" i="7"/>
  <c r="BA52" i="7"/>
  <c r="AZ52" i="7"/>
  <c r="AY52" i="7"/>
  <c r="AX52" i="7"/>
  <c r="AW52" i="7"/>
  <c r="BB51" i="7"/>
  <c r="BA51" i="7"/>
  <c r="AZ51" i="7"/>
  <c r="AY51" i="7"/>
  <c r="AX51" i="7"/>
  <c r="AW51" i="7"/>
  <c r="BB50" i="7"/>
  <c r="BA50" i="7"/>
  <c r="AZ50" i="7"/>
  <c r="AY50" i="7"/>
  <c r="AX50" i="7"/>
  <c r="AW50" i="7"/>
  <c r="BB49" i="7"/>
  <c r="BA49" i="7"/>
  <c r="AZ49" i="7"/>
  <c r="AY49" i="7"/>
  <c r="AX49" i="7"/>
  <c r="AW49" i="7"/>
  <c r="BB48" i="7"/>
  <c r="BA48" i="7"/>
  <c r="AZ48" i="7"/>
  <c r="AY48" i="7"/>
  <c r="AX48" i="7"/>
  <c r="AW48" i="7"/>
  <c r="BB47" i="7"/>
  <c r="BA47" i="7"/>
  <c r="AZ47" i="7"/>
  <c r="AY47" i="7"/>
  <c r="AX47" i="7"/>
  <c r="AW47" i="7"/>
  <c r="BB46" i="7"/>
  <c r="BA46" i="7"/>
  <c r="AZ46" i="7"/>
  <c r="AY46" i="7"/>
  <c r="AX46" i="7"/>
  <c r="AW46" i="7"/>
  <c r="BB45" i="7"/>
  <c r="BA45" i="7"/>
  <c r="AZ45" i="7"/>
  <c r="AY45" i="7"/>
  <c r="AX45" i="7"/>
  <c r="AW45" i="7"/>
  <c r="BB44" i="7"/>
  <c r="BA44" i="7"/>
  <c r="AZ44" i="7"/>
  <c r="AY44" i="7"/>
  <c r="AX44" i="7"/>
  <c r="AW44" i="7"/>
  <c r="BB43" i="7"/>
  <c r="BA43" i="7"/>
  <c r="AZ43" i="7"/>
  <c r="AY43" i="7"/>
  <c r="AX43" i="7"/>
  <c r="AW43" i="7"/>
  <c r="BB36" i="7"/>
  <c r="BA36" i="7"/>
  <c r="AZ36" i="7"/>
  <c r="AY36" i="7"/>
  <c r="AX36" i="7"/>
  <c r="AW36" i="7"/>
  <c r="BB35" i="7"/>
  <c r="BA35" i="7"/>
  <c r="AZ35" i="7"/>
  <c r="AY35" i="7"/>
  <c r="AX35" i="7"/>
  <c r="AW35" i="7"/>
  <c r="BB34" i="7"/>
  <c r="BA34" i="7"/>
  <c r="AZ34" i="7"/>
  <c r="AY34" i="7"/>
  <c r="AX34" i="7"/>
  <c r="AW34" i="7"/>
  <c r="BB33" i="7"/>
  <c r="BA33" i="7"/>
  <c r="AZ33" i="7"/>
  <c r="AY33" i="7"/>
  <c r="AX33" i="7"/>
  <c r="AW33" i="7"/>
  <c r="BB32" i="7"/>
  <c r="BA32" i="7"/>
  <c r="AZ32" i="7"/>
  <c r="AY32" i="7"/>
  <c r="AX32" i="7"/>
  <c r="AW32" i="7"/>
  <c r="BB31" i="7"/>
  <c r="BA31" i="7"/>
  <c r="AZ31" i="7"/>
  <c r="AY31" i="7"/>
  <c r="AX31" i="7"/>
  <c r="AW31" i="7"/>
  <c r="BB30" i="7"/>
  <c r="BA30" i="7"/>
  <c r="AZ30" i="7"/>
  <c r="AY30" i="7"/>
  <c r="AX30" i="7"/>
  <c r="AW30" i="7"/>
  <c r="BB29" i="7"/>
  <c r="BA29" i="7"/>
  <c r="AZ29" i="7"/>
  <c r="AY29" i="7"/>
  <c r="AX29" i="7"/>
  <c r="AW29" i="7"/>
  <c r="BB28" i="7"/>
  <c r="BA28" i="7"/>
  <c r="AZ28" i="7"/>
  <c r="AY28" i="7"/>
  <c r="AX28" i="7"/>
  <c r="AW28" i="7"/>
  <c r="BB27" i="7"/>
  <c r="BA27" i="7"/>
  <c r="AZ27" i="7"/>
  <c r="AY27" i="7"/>
  <c r="AX27" i="7"/>
  <c r="AW27" i="7"/>
  <c r="BB26" i="7"/>
  <c r="BA26" i="7"/>
  <c r="AZ26" i="7"/>
  <c r="AY26" i="7"/>
  <c r="AX26" i="7"/>
  <c r="AW26" i="7"/>
  <c r="BB25" i="7"/>
  <c r="BA25" i="7"/>
  <c r="AZ25" i="7"/>
  <c r="AY25" i="7"/>
  <c r="AX25" i="7"/>
  <c r="AW25" i="7"/>
  <c r="BB24" i="7"/>
  <c r="BA24" i="7"/>
  <c r="AZ24" i="7"/>
  <c r="AY24" i="7"/>
  <c r="AX24" i="7"/>
  <c r="AW24" i="7"/>
  <c r="BB23" i="7"/>
  <c r="BA23" i="7"/>
  <c r="AZ23" i="7"/>
  <c r="AY23" i="7"/>
  <c r="AX23" i="7"/>
  <c r="AW23" i="7"/>
  <c r="AM19" i="7"/>
  <c r="AK19" i="7"/>
  <c r="AJ19" i="7"/>
  <c r="AI19" i="7"/>
  <c r="AH19" i="7"/>
  <c r="AL19" i="7"/>
  <c r="BB16" i="7"/>
  <c r="BA16" i="7"/>
  <c r="AZ16" i="7"/>
  <c r="AY16" i="7"/>
  <c r="AX16" i="7"/>
  <c r="AW16" i="7"/>
  <c r="BB15" i="7"/>
  <c r="BA15" i="7"/>
  <c r="AZ15" i="7"/>
  <c r="AY15" i="7"/>
  <c r="AX15" i="7"/>
  <c r="AW15" i="7"/>
  <c r="BB14" i="7"/>
  <c r="BA14" i="7"/>
  <c r="AZ14" i="7"/>
  <c r="AY14" i="7"/>
  <c r="AX14" i="7"/>
  <c r="AW14" i="7"/>
  <c r="BB13" i="7"/>
  <c r="BA13" i="7"/>
  <c r="AZ13" i="7"/>
  <c r="AY13" i="7"/>
  <c r="AX13" i="7"/>
  <c r="AW13" i="7"/>
  <c r="BB12" i="7"/>
  <c r="BA12" i="7"/>
  <c r="AZ12" i="7"/>
  <c r="AY12" i="7"/>
  <c r="AX12" i="7"/>
  <c r="AW12" i="7"/>
  <c r="BB11" i="7"/>
  <c r="BA11" i="7"/>
  <c r="AZ11" i="7"/>
  <c r="AY11" i="7"/>
  <c r="AX11" i="7"/>
  <c r="AW11" i="7"/>
  <c r="BB10" i="7"/>
  <c r="BA10" i="7"/>
  <c r="AZ10" i="7"/>
  <c r="AY10" i="7"/>
  <c r="AX10" i="7"/>
  <c r="AW10" i="7"/>
  <c r="BB9" i="7"/>
  <c r="BA9" i="7"/>
  <c r="AZ9" i="7"/>
  <c r="AY9" i="7"/>
  <c r="AX9" i="7"/>
  <c r="AW9" i="7"/>
  <c r="BB8" i="7"/>
  <c r="BA8" i="7"/>
  <c r="AZ8" i="7"/>
  <c r="AY8" i="7"/>
  <c r="AX8" i="7"/>
  <c r="AW8" i="7"/>
  <c r="BB7" i="7"/>
  <c r="BA7" i="7"/>
  <c r="AZ7" i="7"/>
  <c r="AY7" i="7"/>
  <c r="AX7" i="7"/>
  <c r="AW7" i="7"/>
  <c r="BB6" i="7"/>
  <c r="BA6" i="7"/>
  <c r="AZ6" i="7"/>
  <c r="AY6" i="7"/>
  <c r="AX6" i="7"/>
  <c r="AW6" i="7"/>
  <c r="BB5" i="7"/>
  <c r="BA5" i="7"/>
  <c r="AZ5" i="7"/>
  <c r="AY5" i="7"/>
  <c r="AX5" i="7"/>
  <c r="AW5" i="7"/>
  <c r="BB4" i="7"/>
  <c r="BA4" i="7"/>
  <c r="AZ4" i="7"/>
  <c r="AY4" i="7"/>
  <c r="AX4" i="7"/>
  <c r="AW4" i="7"/>
  <c r="BB3" i="7"/>
  <c r="BA3" i="7"/>
  <c r="AZ3" i="7"/>
  <c r="AY3" i="7"/>
  <c r="AX3" i="7"/>
  <c r="AW3" i="7"/>
  <c r="G41" i="4"/>
  <c r="F41" i="4"/>
  <c r="E41" i="4"/>
  <c r="D41" i="4"/>
  <c r="C41" i="4"/>
  <c r="B41" i="4"/>
  <c r="G40" i="4"/>
  <c r="F40" i="4"/>
  <c r="E40" i="4"/>
  <c r="D40" i="4"/>
  <c r="C40" i="4"/>
  <c r="B40" i="4"/>
  <c r="G20" i="4"/>
  <c r="F20" i="4"/>
  <c r="E20" i="4"/>
  <c r="D20" i="4"/>
  <c r="C20" i="4"/>
  <c r="B20" i="4"/>
  <c r="G19" i="4"/>
  <c r="F19" i="4"/>
  <c r="E19" i="4"/>
  <c r="D19" i="4"/>
  <c r="C19" i="4"/>
  <c r="B19" i="4"/>
  <c r="X99" i="7"/>
  <c r="W99" i="7"/>
  <c r="V99" i="7"/>
  <c r="U99" i="7"/>
  <c r="T99" i="7"/>
  <c r="S99" i="7"/>
  <c r="X98" i="7"/>
  <c r="W98" i="7"/>
  <c r="V98" i="7"/>
  <c r="U98" i="7"/>
  <c r="T98" i="7"/>
  <c r="S98" i="7"/>
  <c r="X79" i="7"/>
  <c r="W79" i="7"/>
  <c r="V79" i="7"/>
  <c r="U79" i="7"/>
  <c r="T79" i="7"/>
  <c r="S79" i="7"/>
  <c r="X78" i="7"/>
  <c r="W78" i="7"/>
  <c r="V78" i="7"/>
  <c r="U78" i="7"/>
  <c r="T78" i="7"/>
  <c r="S78" i="7"/>
  <c r="X59" i="7"/>
  <c r="W59" i="7"/>
  <c r="V59" i="7"/>
  <c r="U59" i="7"/>
  <c r="T59" i="7"/>
  <c r="S59" i="7"/>
  <c r="X58" i="7"/>
  <c r="W58" i="7"/>
  <c r="V58" i="7"/>
  <c r="U58" i="7"/>
  <c r="T58" i="7"/>
  <c r="S58" i="7"/>
  <c r="X39" i="7"/>
  <c r="W39" i="7"/>
  <c r="V39" i="7"/>
  <c r="U39" i="7"/>
  <c r="T39" i="7"/>
  <c r="S39" i="7"/>
  <c r="X38" i="7"/>
  <c r="W38" i="7"/>
  <c r="V38" i="7"/>
  <c r="U38" i="7"/>
  <c r="T38" i="7"/>
  <c r="S38" i="7"/>
  <c r="X19" i="7"/>
  <c r="W19" i="7"/>
  <c r="V19" i="7"/>
  <c r="U19" i="7"/>
  <c r="T19" i="7"/>
  <c r="X18" i="7"/>
  <c r="W18" i="7"/>
  <c r="V18" i="7"/>
  <c r="U18" i="7"/>
  <c r="T18" i="7"/>
  <c r="S19" i="7"/>
  <c r="S18" i="7"/>
  <c r="AE16" i="7"/>
  <c r="AD16" i="7"/>
  <c r="AC16" i="7"/>
  <c r="AB16" i="7"/>
  <c r="AA16" i="7"/>
  <c r="Z16" i="7"/>
  <c r="AE15" i="7"/>
  <c r="AD15" i="7"/>
  <c r="AC15" i="7"/>
  <c r="AB15" i="7"/>
  <c r="AA15" i="7"/>
  <c r="Z15" i="7"/>
  <c r="AE14" i="7"/>
  <c r="AD14" i="7"/>
  <c r="AC14" i="7"/>
  <c r="AB14" i="7"/>
  <c r="AA14" i="7"/>
  <c r="Z14" i="7"/>
  <c r="AE13" i="7"/>
  <c r="AD13" i="7"/>
  <c r="AC13" i="7"/>
  <c r="AB13" i="7"/>
  <c r="AA13" i="7"/>
  <c r="Z13" i="7"/>
  <c r="AE12" i="7"/>
  <c r="AD12" i="7"/>
  <c r="AC12" i="7"/>
  <c r="AB12" i="7"/>
  <c r="AA12" i="7"/>
  <c r="Z12" i="7"/>
  <c r="AE11" i="7"/>
  <c r="AD11" i="7"/>
  <c r="AC11" i="7"/>
  <c r="AB11" i="7"/>
  <c r="AA11" i="7"/>
  <c r="Z11" i="7"/>
  <c r="AE10" i="7"/>
  <c r="AD10" i="7"/>
  <c r="AC10" i="7"/>
  <c r="AB10" i="7"/>
  <c r="AA10" i="7"/>
  <c r="Z10" i="7"/>
  <c r="AE9" i="7"/>
  <c r="AD9" i="7"/>
  <c r="AC9" i="7"/>
  <c r="AB9" i="7"/>
  <c r="AA9" i="7"/>
  <c r="Z9" i="7"/>
  <c r="AE8" i="7"/>
  <c r="AD8" i="7"/>
  <c r="AC8" i="7"/>
  <c r="AB8" i="7"/>
  <c r="AA8" i="7"/>
  <c r="Z8" i="7"/>
  <c r="AE7" i="7"/>
  <c r="AD7" i="7"/>
  <c r="AC7" i="7"/>
  <c r="AB7" i="7"/>
  <c r="AA7" i="7"/>
  <c r="Z7" i="7"/>
  <c r="AE6" i="7"/>
  <c r="AD6" i="7"/>
  <c r="AC6" i="7"/>
  <c r="AB6" i="7"/>
  <c r="AA6" i="7"/>
  <c r="Z6" i="7"/>
  <c r="AE5" i="7"/>
  <c r="AD5" i="7"/>
  <c r="AC5" i="7"/>
  <c r="AB5" i="7"/>
  <c r="AA5" i="7"/>
  <c r="Z5" i="7"/>
  <c r="AE4" i="7"/>
  <c r="AD4" i="7"/>
  <c r="AC4" i="7"/>
  <c r="AB4" i="7"/>
  <c r="AA4" i="7"/>
  <c r="Z4" i="7"/>
  <c r="AE3" i="7"/>
  <c r="AD3" i="7"/>
  <c r="AC3" i="7"/>
  <c r="AB3" i="7"/>
  <c r="AA3" i="7"/>
  <c r="Z3" i="7"/>
  <c r="P16" i="7"/>
  <c r="O16" i="7"/>
  <c r="N16" i="7"/>
  <c r="M16" i="7"/>
  <c r="L16" i="7"/>
  <c r="K16" i="7"/>
  <c r="P15" i="7"/>
  <c r="O15" i="7"/>
  <c r="N15" i="7"/>
  <c r="M15" i="7"/>
  <c r="L15" i="7"/>
  <c r="K15" i="7"/>
  <c r="P14" i="7"/>
  <c r="O14" i="7"/>
  <c r="N14" i="7"/>
  <c r="M14" i="7"/>
  <c r="L14" i="7"/>
  <c r="K14" i="7"/>
  <c r="P13" i="7"/>
  <c r="O13" i="7"/>
  <c r="N13" i="7"/>
  <c r="M13" i="7"/>
  <c r="L13" i="7"/>
  <c r="K13" i="7"/>
  <c r="P12" i="7"/>
  <c r="O12" i="7"/>
  <c r="N12" i="7"/>
  <c r="M12" i="7"/>
  <c r="L12" i="7"/>
  <c r="K12" i="7"/>
  <c r="P11" i="7"/>
  <c r="O11" i="7"/>
  <c r="N11" i="7"/>
  <c r="M11" i="7"/>
  <c r="L11" i="7"/>
  <c r="K11" i="7"/>
  <c r="P10" i="7"/>
  <c r="O10" i="7"/>
  <c r="N10" i="7"/>
  <c r="M10" i="7"/>
  <c r="L10" i="7"/>
  <c r="K10" i="7"/>
  <c r="P9" i="7"/>
  <c r="O9" i="7"/>
  <c r="N9" i="7"/>
  <c r="M9" i="7"/>
  <c r="L9" i="7"/>
  <c r="K9" i="7"/>
  <c r="P8" i="7"/>
  <c r="O8" i="7"/>
  <c r="N8" i="7"/>
  <c r="M8" i="7"/>
  <c r="L8" i="7"/>
  <c r="K8" i="7"/>
  <c r="P7" i="7"/>
  <c r="O7" i="7"/>
  <c r="N7" i="7"/>
  <c r="M7" i="7"/>
  <c r="L7" i="7"/>
  <c r="K7" i="7"/>
  <c r="P6" i="7"/>
  <c r="O6" i="7"/>
  <c r="N6" i="7"/>
  <c r="M6" i="7"/>
  <c r="L6" i="7"/>
  <c r="K6" i="7"/>
  <c r="P5" i="7"/>
  <c r="O5" i="7"/>
  <c r="N5" i="7"/>
  <c r="M5" i="7"/>
  <c r="L5" i="7"/>
  <c r="K5" i="7"/>
  <c r="P4" i="7"/>
  <c r="O4" i="7"/>
  <c r="N4" i="7"/>
  <c r="M4" i="7"/>
  <c r="L4" i="7"/>
  <c r="K4" i="7"/>
  <c r="P3" i="7"/>
  <c r="O3" i="7"/>
  <c r="N3" i="7"/>
  <c r="M3" i="7"/>
  <c r="L3" i="7"/>
  <c r="K3" i="7"/>
  <c r="H16" i="2"/>
  <c r="G16" i="2"/>
  <c r="F16" i="2"/>
  <c r="E16" i="2"/>
  <c r="D16" i="2"/>
  <c r="C16" i="2"/>
  <c r="H15" i="2"/>
  <c r="G15" i="2"/>
  <c r="F15" i="2"/>
  <c r="E15" i="2"/>
  <c r="D15" i="2"/>
  <c r="C15" i="2"/>
  <c r="H14" i="2"/>
  <c r="G14" i="2"/>
  <c r="F14" i="2"/>
  <c r="E14" i="2"/>
  <c r="D14" i="2"/>
  <c r="C14" i="2"/>
  <c r="H13" i="2"/>
  <c r="G13" i="2"/>
  <c r="F13" i="2"/>
  <c r="E13" i="2"/>
  <c r="D13" i="2"/>
  <c r="C13" i="2"/>
  <c r="H12" i="2"/>
  <c r="G12" i="2"/>
  <c r="F12" i="2"/>
  <c r="E12" i="2"/>
  <c r="D12" i="2"/>
  <c r="C12" i="2"/>
  <c r="H11" i="2"/>
  <c r="G11" i="2"/>
  <c r="F11" i="2"/>
  <c r="E11" i="2"/>
  <c r="D11" i="2"/>
  <c r="C11" i="2"/>
  <c r="H10" i="2"/>
  <c r="G10" i="2"/>
  <c r="F10" i="2"/>
  <c r="E10" i="2"/>
  <c r="D10" i="2"/>
  <c r="C10" i="2"/>
  <c r="H9" i="2"/>
  <c r="G9" i="2"/>
  <c r="F9" i="2"/>
  <c r="E9" i="2"/>
  <c r="D9" i="2"/>
  <c r="C9" i="2"/>
  <c r="H8" i="2"/>
  <c r="G8" i="2"/>
  <c r="F8" i="2"/>
  <c r="E8" i="2"/>
  <c r="D8" i="2"/>
  <c r="C8" i="2"/>
  <c r="H7" i="2"/>
  <c r="G7" i="2"/>
  <c r="F7" i="2"/>
  <c r="E7" i="2"/>
  <c r="D7" i="2"/>
  <c r="C7" i="2"/>
  <c r="H6" i="2"/>
  <c r="G6" i="2"/>
  <c r="F6" i="2"/>
  <c r="E6" i="2"/>
  <c r="D6" i="2"/>
  <c r="C6" i="2"/>
  <c r="H5" i="2"/>
  <c r="G5" i="2"/>
  <c r="F5" i="2"/>
  <c r="E5" i="2"/>
  <c r="D5" i="2"/>
  <c r="C5" i="2"/>
  <c r="H4" i="2"/>
  <c r="G4" i="2"/>
  <c r="F4" i="2"/>
  <c r="E4" i="2"/>
  <c r="D4" i="2"/>
  <c r="C4" i="2"/>
  <c r="H3" i="2"/>
  <c r="G3" i="2"/>
  <c r="F3" i="2"/>
  <c r="E3" i="2"/>
  <c r="D3" i="2"/>
  <c r="C3" i="2"/>
  <c r="H48" i="2"/>
  <c r="G48" i="2"/>
  <c r="F48" i="2"/>
  <c r="E48" i="2"/>
  <c r="D48" i="2"/>
  <c r="C48" i="2"/>
  <c r="H47" i="2"/>
  <c r="G47" i="2"/>
  <c r="F47" i="2"/>
  <c r="E47" i="2"/>
  <c r="D47" i="2"/>
  <c r="C47" i="2"/>
  <c r="H46" i="2"/>
  <c r="G46" i="2"/>
  <c r="F46" i="2"/>
  <c r="E46" i="2"/>
  <c r="D46" i="2"/>
  <c r="C46" i="2"/>
  <c r="H45" i="2"/>
  <c r="G45" i="2"/>
  <c r="F45" i="2"/>
  <c r="E45" i="2"/>
  <c r="D45" i="2"/>
  <c r="C45" i="2"/>
  <c r="H44" i="2"/>
  <c r="G44" i="2"/>
  <c r="F44" i="2"/>
  <c r="E44" i="2"/>
  <c r="D44" i="2"/>
  <c r="C44" i="2"/>
  <c r="H43" i="2"/>
  <c r="G43" i="2"/>
  <c r="F43" i="2"/>
  <c r="E43" i="2"/>
  <c r="D43" i="2"/>
  <c r="C43" i="2"/>
  <c r="H42" i="2"/>
  <c r="G42" i="2"/>
  <c r="F42" i="2"/>
  <c r="E42" i="2"/>
  <c r="D42" i="2"/>
  <c r="C42" i="2"/>
  <c r="H41" i="2"/>
  <c r="G41" i="2"/>
  <c r="F41" i="2"/>
  <c r="E41" i="2"/>
  <c r="D41" i="2"/>
  <c r="C41" i="2"/>
  <c r="H40" i="2"/>
  <c r="G40" i="2"/>
  <c r="F40" i="2"/>
  <c r="E40" i="2"/>
  <c r="D40" i="2"/>
  <c r="C40" i="2"/>
  <c r="H39" i="2"/>
  <c r="G39" i="2"/>
  <c r="F39" i="2"/>
  <c r="E39" i="2"/>
  <c r="D39" i="2"/>
  <c r="C39" i="2"/>
  <c r="H38" i="2"/>
  <c r="G38" i="2"/>
  <c r="F38" i="2"/>
  <c r="E38" i="2"/>
  <c r="D38" i="2"/>
  <c r="C38" i="2"/>
  <c r="H37" i="2"/>
  <c r="G37" i="2"/>
  <c r="F37" i="2"/>
  <c r="E37" i="2"/>
  <c r="D37" i="2"/>
  <c r="C37" i="2"/>
  <c r="H36" i="2"/>
  <c r="G36" i="2"/>
  <c r="F36" i="2"/>
  <c r="E36" i="2"/>
  <c r="D36" i="2"/>
  <c r="C36" i="2"/>
  <c r="H35" i="2"/>
  <c r="G35" i="2"/>
  <c r="G49" i="2" s="1"/>
  <c r="F35" i="2"/>
  <c r="E35" i="2"/>
  <c r="D35" i="2"/>
  <c r="C35" i="2"/>
  <c r="H49" i="2"/>
  <c r="F49" i="2"/>
  <c r="E49" i="2"/>
  <c r="D49" i="2"/>
  <c r="I98" i="1"/>
  <c r="H98" i="1"/>
  <c r="G98" i="1"/>
  <c r="F98" i="1"/>
  <c r="E98" i="1"/>
  <c r="D98" i="1"/>
  <c r="I97" i="1"/>
  <c r="H97" i="1"/>
  <c r="G97" i="1"/>
  <c r="F97" i="1"/>
  <c r="E97" i="1"/>
  <c r="D97" i="1"/>
  <c r="I96" i="1"/>
  <c r="H96" i="1"/>
  <c r="G96" i="1"/>
  <c r="F96" i="1"/>
  <c r="E96" i="1"/>
  <c r="D96" i="1"/>
  <c r="I95" i="1"/>
  <c r="H95" i="1"/>
  <c r="G95" i="1"/>
  <c r="F95" i="1"/>
  <c r="E95" i="1"/>
  <c r="D95" i="1"/>
  <c r="I94" i="1"/>
  <c r="H94" i="1"/>
  <c r="G94" i="1"/>
  <c r="F94" i="1"/>
  <c r="E94" i="1"/>
  <c r="D94" i="1"/>
  <c r="I93" i="1"/>
  <c r="H93" i="1"/>
  <c r="G93" i="1"/>
  <c r="F93" i="1"/>
  <c r="E93" i="1"/>
  <c r="D93" i="1"/>
  <c r="I92" i="1"/>
  <c r="H92" i="1"/>
  <c r="G92" i="1"/>
  <c r="F92" i="1"/>
  <c r="E92" i="1"/>
  <c r="D92" i="1"/>
  <c r="I91" i="1"/>
  <c r="H91" i="1"/>
  <c r="G91" i="1"/>
  <c r="F91" i="1"/>
  <c r="E91" i="1"/>
  <c r="D91" i="1"/>
  <c r="I90" i="1"/>
  <c r="H90" i="1"/>
  <c r="G90" i="1"/>
  <c r="F90" i="1"/>
  <c r="E90" i="1"/>
  <c r="D90" i="1"/>
  <c r="I89" i="1"/>
  <c r="H89" i="1"/>
  <c r="G89" i="1"/>
  <c r="F89" i="1"/>
  <c r="E89" i="1"/>
  <c r="D89" i="1"/>
  <c r="I88" i="1"/>
  <c r="H88" i="1"/>
  <c r="G88" i="1"/>
  <c r="F88" i="1"/>
  <c r="F99" i="1" s="1"/>
  <c r="E88" i="1"/>
  <c r="D88" i="1"/>
  <c r="I87" i="1"/>
  <c r="H87" i="1"/>
  <c r="G87" i="1"/>
  <c r="F87" i="1"/>
  <c r="E87" i="1"/>
  <c r="D87" i="1"/>
  <c r="D99" i="1" s="1"/>
  <c r="I86" i="1"/>
  <c r="I99" i="1" s="1"/>
  <c r="H86" i="1"/>
  <c r="G86" i="1"/>
  <c r="F86" i="1"/>
  <c r="E86" i="1"/>
  <c r="D86" i="1"/>
  <c r="I85" i="1"/>
  <c r="H85" i="1"/>
  <c r="H99" i="1" s="1"/>
  <c r="G85" i="1"/>
  <c r="G99" i="1" s="1"/>
  <c r="F85" i="1"/>
  <c r="E85" i="1"/>
  <c r="D85" i="1"/>
  <c r="E99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H79" i="1"/>
  <c r="G79" i="1"/>
  <c r="F79" i="1"/>
  <c r="E79" i="1"/>
  <c r="D79" i="1"/>
  <c r="I61" i="1"/>
  <c r="I60" i="1"/>
  <c r="H61" i="1"/>
  <c r="H60" i="1"/>
  <c r="G61" i="1"/>
  <c r="G60" i="1"/>
  <c r="F61" i="1"/>
  <c r="F60" i="1"/>
  <c r="E61" i="1"/>
  <c r="E60" i="1"/>
  <c r="D61" i="1"/>
  <c r="D60" i="1"/>
  <c r="H32" i="2"/>
  <c r="G32" i="2"/>
  <c r="F32" i="2"/>
  <c r="E32" i="2"/>
  <c r="D32" i="2"/>
  <c r="C32" i="2"/>
  <c r="H31" i="2"/>
  <c r="G31" i="2"/>
  <c r="F31" i="2"/>
  <c r="E31" i="2"/>
  <c r="D31" i="2"/>
  <c r="C31" i="2"/>
  <c r="H30" i="2"/>
  <c r="G30" i="2"/>
  <c r="F30" i="2"/>
  <c r="E30" i="2"/>
  <c r="D30" i="2"/>
  <c r="C30" i="2"/>
  <c r="H29" i="2"/>
  <c r="G29" i="2"/>
  <c r="F29" i="2"/>
  <c r="E29" i="2"/>
  <c r="D29" i="2"/>
  <c r="C29" i="2"/>
  <c r="H28" i="2"/>
  <c r="G28" i="2"/>
  <c r="F28" i="2"/>
  <c r="E28" i="2"/>
  <c r="D28" i="2"/>
  <c r="C28" i="2"/>
  <c r="H27" i="2"/>
  <c r="G27" i="2"/>
  <c r="F27" i="2"/>
  <c r="E27" i="2"/>
  <c r="D27" i="2"/>
  <c r="C27" i="2"/>
  <c r="H26" i="2"/>
  <c r="G26" i="2"/>
  <c r="F26" i="2"/>
  <c r="E26" i="2"/>
  <c r="D26" i="2"/>
  <c r="C26" i="2"/>
  <c r="H25" i="2"/>
  <c r="G25" i="2"/>
  <c r="F25" i="2"/>
  <c r="E25" i="2"/>
  <c r="D25" i="2"/>
  <c r="C25" i="2"/>
  <c r="H24" i="2"/>
  <c r="G24" i="2"/>
  <c r="F24" i="2"/>
  <c r="E24" i="2"/>
  <c r="D24" i="2"/>
  <c r="C24" i="2"/>
  <c r="H23" i="2"/>
  <c r="G23" i="2"/>
  <c r="F23" i="2"/>
  <c r="E23" i="2"/>
  <c r="D23" i="2"/>
  <c r="C23" i="2"/>
  <c r="H22" i="2"/>
  <c r="G22" i="2"/>
  <c r="F22" i="2"/>
  <c r="E22" i="2"/>
  <c r="D22" i="2"/>
  <c r="C22" i="2"/>
  <c r="H21" i="2"/>
  <c r="G21" i="2"/>
  <c r="F21" i="2"/>
  <c r="E21" i="2"/>
  <c r="E33" i="2" s="1"/>
  <c r="D21" i="2"/>
  <c r="C21" i="2"/>
  <c r="H20" i="2"/>
  <c r="G20" i="2"/>
  <c r="F20" i="2"/>
  <c r="E20" i="2"/>
  <c r="D20" i="2"/>
  <c r="C20" i="2"/>
  <c r="H19" i="2"/>
  <c r="G19" i="2"/>
  <c r="F19" i="2"/>
  <c r="E19" i="2"/>
  <c r="D19" i="2"/>
  <c r="C19" i="2"/>
  <c r="E3" i="5"/>
  <c r="F3" i="5"/>
  <c r="G3" i="5"/>
  <c r="H3" i="5"/>
  <c r="I3" i="5"/>
  <c r="D4" i="5"/>
  <c r="E4" i="5"/>
  <c r="F4" i="5"/>
  <c r="G4" i="5"/>
  <c r="H4" i="5"/>
  <c r="I4" i="5"/>
  <c r="D5" i="5"/>
  <c r="E5" i="5"/>
  <c r="F5" i="5"/>
  <c r="G5" i="5"/>
  <c r="H5" i="5"/>
  <c r="I5" i="5"/>
  <c r="D6" i="5"/>
  <c r="E6" i="5"/>
  <c r="F6" i="5"/>
  <c r="G6" i="5"/>
  <c r="H6" i="5"/>
  <c r="I6" i="5"/>
  <c r="D7" i="5"/>
  <c r="E7" i="5"/>
  <c r="F7" i="5"/>
  <c r="G7" i="5"/>
  <c r="H7" i="5"/>
  <c r="I7" i="5"/>
  <c r="D8" i="5"/>
  <c r="E8" i="5"/>
  <c r="F8" i="5"/>
  <c r="G8" i="5"/>
  <c r="H8" i="5"/>
  <c r="I8" i="5"/>
  <c r="D9" i="5"/>
  <c r="E9" i="5"/>
  <c r="F9" i="5"/>
  <c r="G9" i="5"/>
  <c r="H9" i="5"/>
  <c r="I9" i="5"/>
  <c r="D10" i="5"/>
  <c r="E10" i="5"/>
  <c r="F10" i="5"/>
  <c r="G10" i="5"/>
  <c r="H10" i="5"/>
  <c r="I10" i="5"/>
  <c r="D11" i="5"/>
  <c r="E11" i="5"/>
  <c r="F11" i="5"/>
  <c r="G11" i="5"/>
  <c r="H11" i="5"/>
  <c r="I11" i="5"/>
  <c r="D12" i="5"/>
  <c r="E12" i="5"/>
  <c r="F12" i="5"/>
  <c r="G12" i="5"/>
  <c r="H12" i="5"/>
  <c r="I12" i="5"/>
  <c r="D13" i="5"/>
  <c r="E13" i="5"/>
  <c r="F13" i="5"/>
  <c r="G13" i="5"/>
  <c r="H13" i="5"/>
  <c r="I13" i="5"/>
  <c r="D14" i="5"/>
  <c r="E14" i="5"/>
  <c r="F14" i="5"/>
  <c r="G14" i="5"/>
  <c r="H14" i="5"/>
  <c r="I14" i="5"/>
  <c r="D15" i="5"/>
  <c r="E15" i="5"/>
  <c r="F15" i="5"/>
  <c r="G15" i="5"/>
  <c r="H15" i="5"/>
  <c r="I15" i="5"/>
  <c r="G17" i="4"/>
  <c r="F17" i="4"/>
  <c r="E17" i="4"/>
  <c r="D17" i="4"/>
  <c r="C17" i="4"/>
  <c r="B17" i="4"/>
  <c r="P15" i="4"/>
  <c r="O15" i="4"/>
  <c r="N15" i="4"/>
  <c r="M15" i="4"/>
  <c r="L15" i="4"/>
  <c r="K15" i="4"/>
  <c r="C31" i="3" s="1"/>
  <c r="P14" i="4"/>
  <c r="H30" i="3" s="1"/>
  <c r="O14" i="4"/>
  <c r="G75" i="3" s="1"/>
  <c r="N14" i="4"/>
  <c r="F75" i="3" s="1"/>
  <c r="M14" i="4"/>
  <c r="E60" i="3" s="1"/>
  <c r="L14" i="4"/>
  <c r="D60" i="3" s="1"/>
  <c r="K14" i="4"/>
  <c r="C45" i="3" s="1"/>
  <c r="P13" i="4"/>
  <c r="H44" i="3" s="1"/>
  <c r="O13" i="4"/>
  <c r="G29" i="3" s="1"/>
  <c r="N13" i="4"/>
  <c r="F29" i="3" s="1"/>
  <c r="M13" i="4"/>
  <c r="E74" i="3" s="1"/>
  <c r="L13" i="4"/>
  <c r="D74" i="3" s="1"/>
  <c r="K13" i="4"/>
  <c r="C59" i="3" s="1"/>
  <c r="P12" i="4"/>
  <c r="H103" i="3" s="1"/>
  <c r="O12" i="4"/>
  <c r="G43" i="3" s="1"/>
  <c r="N12" i="4"/>
  <c r="F43" i="3" s="1"/>
  <c r="M12" i="4"/>
  <c r="E28" i="3" s="1"/>
  <c r="L12" i="4"/>
  <c r="D88" i="3" s="1"/>
  <c r="K12" i="4"/>
  <c r="C73" i="3" s="1"/>
  <c r="P11" i="4"/>
  <c r="H72" i="3" s="1"/>
  <c r="O11" i="4"/>
  <c r="G57" i="3" s="1"/>
  <c r="N11" i="4"/>
  <c r="F57" i="3" s="1"/>
  <c r="M11" i="4"/>
  <c r="E42" i="3" s="1"/>
  <c r="L11" i="4"/>
  <c r="D42" i="3" s="1"/>
  <c r="K11" i="4"/>
  <c r="C27" i="3" s="1"/>
  <c r="P10" i="4"/>
  <c r="H26" i="3" s="1"/>
  <c r="O10" i="4"/>
  <c r="G101" i="3" s="1"/>
  <c r="N10" i="4"/>
  <c r="F71" i="3" s="1"/>
  <c r="M10" i="4"/>
  <c r="E56" i="3" s="1"/>
  <c r="L10" i="4"/>
  <c r="D56" i="3" s="1"/>
  <c r="K10" i="4"/>
  <c r="C41" i="3" s="1"/>
  <c r="P9" i="4"/>
  <c r="H40" i="3" s="1"/>
  <c r="O9" i="4"/>
  <c r="G25" i="3" s="1"/>
  <c r="N9" i="4"/>
  <c r="F25" i="3" s="1"/>
  <c r="M9" i="4"/>
  <c r="E70" i="3" s="1"/>
  <c r="L9" i="4"/>
  <c r="D70" i="3" s="1"/>
  <c r="K9" i="4"/>
  <c r="C55" i="3" s="1"/>
  <c r="P8" i="4"/>
  <c r="H54" i="3" s="1"/>
  <c r="O8" i="4"/>
  <c r="G39" i="3" s="1"/>
  <c r="N8" i="4"/>
  <c r="F39" i="3" s="1"/>
  <c r="M8" i="4"/>
  <c r="E84" i="3" s="1"/>
  <c r="L8" i="4"/>
  <c r="D84" i="3" s="1"/>
  <c r="K8" i="4"/>
  <c r="C69" i="3" s="1"/>
  <c r="P7" i="4"/>
  <c r="H98" i="3" s="1"/>
  <c r="O7" i="4"/>
  <c r="G53" i="3" s="1"/>
  <c r="N7" i="4"/>
  <c r="F53" i="3" s="1"/>
  <c r="M7" i="4"/>
  <c r="E38" i="3" s="1"/>
  <c r="L7" i="4"/>
  <c r="D38" i="3" s="1"/>
  <c r="K7" i="4"/>
  <c r="C83" i="3" s="1"/>
  <c r="P6" i="4"/>
  <c r="H82" i="3" s="1"/>
  <c r="O6" i="4"/>
  <c r="G67" i="3" s="1"/>
  <c r="N6" i="4"/>
  <c r="F67" i="3" s="1"/>
  <c r="M6" i="4"/>
  <c r="E52" i="3" s="1"/>
  <c r="L6" i="4"/>
  <c r="D97" i="3" s="1"/>
  <c r="K6" i="4"/>
  <c r="C37" i="3" s="1"/>
  <c r="P5" i="4"/>
  <c r="H36" i="3" s="1"/>
  <c r="O5" i="4"/>
  <c r="G81" i="3" s="1"/>
  <c r="N5" i="4"/>
  <c r="F81" i="3" s="1"/>
  <c r="M5" i="4"/>
  <c r="E66" i="3" s="1"/>
  <c r="L5" i="4"/>
  <c r="D66" i="3" s="1"/>
  <c r="K5" i="4"/>
  <c r="C51" i="3" s="1"/>
  <c r="P4" i="4"/>
  <c r="H95" i="3" s="1"/>
  <c r="O4" i="4"/>
  <c r="G35" i="3" s="1"/>
  <c r="N4" i="4"/>
  <c r="F35" i="3" s="1"/>
  <c r="M4" i="4"/>
  <c r="E80" i="3" s="1"/>
  <c r="L4" i="4"/>
  <c r="D80" i="3" s="1"/>
  <c r="K4" i="4"/>
  <c r="C65" i="3" s="1"/>
  <c r="P3" i="4"/>
  <c r="O3" i="4"/>
  <c r="G49" i="3" s="1"/>
  <c r="N3" i="4"/>
  <c r="F94" i="3" s="1"/>
  <c r="M3" i="4"/>
  <c r="E34" i="3" s="1"/>
  <c r="L3" i="4"/>
  <c r="D34" i="3" s="1"/>
  <c r="K3" i="4"/>
  <c r="D3" i="5" s="1"/>
  <c r="S97" i="8"/>
  <c r="R86" i="8"/>
  <c r="D86" i="8" s="1"/>
  <c r="O96" i="8"/>
  <c r="N96" i="8"/>
  <c r="M96" i="8"/>
  <c r="L96" i="8"/>
  <c r="K96" i="8"/>
  <c r="J96" i="8"/>
  <c r="O95" i="8"/>
  <c r="N95" i="8"/>
  <c r="M95" i="8"/>
  <c r="L95" i="8"/>
  <c r="K95" i="8"/>
  <c r="J95" i="8"/>
  <c r="O94" i="8"/>
  <c r="N94" i="8"/>
  <c r="M94" i="8"/>
  <c r="L94" i="8"/>
  <c r="K94" i="8"/>
  <c r="J94" i="8"/>
  <c r="O93" i="8"/>
  <c r="N93" i="8"/>
  <c r="M93" i="8"/>
  <c r="L93" i="8"/>
  <c r="K93" i="8"/>
  <c r="J93" i="8"/>
  <c r="O92" i="8"/>
  <c r="N92" i="8"/>
  <c r="M92" i="8"/>
  <c r="L92" i="8"/>
  <c r="K92" i="8"/>
  <c r="J92" i="8"/>
  <c r="O91" i="8"/>
  <c r="N91" i="8"/>
  <c r="M91" i="8"/>
  <c r="L91" i="8"/>
  <c r="K91" i="8"/>
  <c r="J91" i="8"/>
  <c r="O90" i="8"/>
  <c r="N90" i="8"/>
  <c r="M90" i="8"/>
  <c r="L90" i="8"/>
  <c r="K90" i="8"/>
  <c r="J90" i="8"/>
  <c r="O89" i="8"/>
  <c r="N89" i="8"/>
  <c r="M89" i="8"/>
  <c r="L89" i="8"/>
  <c r="K89" i="8"/>
  <c r="J89" i="8"/>
  <c r="O88" i="8"/>
  <c r="M88" i="8"/>
  <c r="L88" i="8"/>
  <c r="K88" i="8"/>
  <c r="J88" i="8"/>
  <c r="O87" i="8"/>
  <c r="M87" i="8"/>
  <c r="L87" i="8"/>
  <c r="K87" i="8"/>
  <c r="J87" i="8"/>
  <c r="O86" i="8"/>
  <c r="N86" i="8"/>
  <c r="M86" i="8"/>
  <c r="L86" i="8"/>
  <c r="K86" i="8"/>
  <c r="J86" i="8"/>
  <c r="O85" i="8"/>
  <c r="N85" i="8"/>
  <c r="M85" i="8"/>
  <c r="L85" i="8"/>
  <c r="K85" i="8"/>
  <c r="J85" i="8"/>
  <c r="O84" i="8"/>
  <c r="N84" i="8"/>
  <c r="M84" i="8"/>
  <c r="L84" i="8"/>
  <c r="K84" i="8"/>
  <c r="K97" i="8" s="1"/>
  <c r="J84" i="8"/>
  <c r="O83" i="8"/>
  <c r="N83" i="8"/>
  <c r="M83" i="8"/>
  <c r="M97" i="8" s="1"/>
  <c r="L83" i="8"/>
  <c r="K83" i="8"/>
  <c r="J83" i="8"/>
  <c r="L97" i="8"/>
  <c r="J97" i="8"/>
  <c r="AM99" i="7"/>
  <c r="V95" i="8" s="1"/>
  <c r="H95" i="8" s="1"/>
  <c r="AK99" i="7"/>
  <c r="T94" i="8" s="1"/>
  <c r="F94" i="8" s="1"/>
  <c r="AJ99" i="7"/>
  <c r="S94" i="8" s="1"/>
  <c r="E94" i="8" s="1"/>
  <c r="AI99" i="7"/>
  <c r="R97" i="8" s="1"/>
  <c r="AH99" i="7"/>
  <c r="Q97" i="8" s="1"/>
  <c r="AM79" i="7"/>
  <c r="V77" i="8" s="1"/>
  <c r="H77" i="8" s="1"/>
  <c r="AK79" i="7"/>
  <c r="AJ79" i="7"/>
  <c r="S80" i="8" s="1"/>
  <c r="E80" i="8" s="1"/>
  <c r="AI79" i="7"/>
  <c r="R81" i="8" s="1"/>
  <c r="AH79" i="7"/>
  <c r="Q80" i="8" s="1"/>
  <c r="C80" i="8" s="1"/>
  <c r="AM59" i="7"/>
  <c r="V61" i="8" s="1"/>
  <c r="H61" i="8" s="1"/>
  <c r="AK59" i="7"/>
  <c r="T62" i="8" s="1"/>
  <c r="F62" i="8" s="1"/>
  <c r="AJ59" i="7"/>
  <c r="S64" i="8" s="1"/>
  <c r="E64" i="8" s="1"/>
  <c r="AI59" i="7"/>
  <c r="AH59" i="7"/>
  <c r="AM39" i="7"/>
  <c r="V65" i="8" s="1"/>
  <c r="AK39" i="7"/>
  <c r="T65" i="8" s="1"/>
  <c r="AJ39" i="7"/>
  <c r="S65" i="8" s="1"/>
  <c r="AI39" i="7"/>
  <c r="R65" i="8" s="1"/>
  <c r="AH39" i="7"/>
  <c r="Q65" i="8" s="1"/>
  <c r="T81" i="8"/>
  <c r="R80" i="8"/>
  <c r="S79" i="8"/>
  <c r="E79" i="8" s="1"/>
  <c r="Q79" i="8"/>
  <c r="C79" i="8" s="1"/>
  <c r="Q78" i="8"/>
  <c r="C78" i="8" s="1"/>
  <c r="T77" i="8"/>
  <c r="Q77" i="8"/>
  <c r="T76" i="8"/>
  <c r="F76" i="8" s="1"/>
  <c r="Q75" i="8"/>
  <c r="C75" i="8" s="1"/>
  <c r="T74" i="8"/>
  <c r="Q74" i="8"/>
  <c r="Q73" i="8"/>
  <c r="C73" i="8" s="1"/>
  <c r="T72" i="8"/>
  <c r="F72" i="8" s="1"/>
  <c r="R72" i="8"/>
  <c r="D72" i="8" s="1"/>
  <c r="Q72" i="8"/>
  <c r="C72" i="8" s="1"/>
  <c r="Q71" i="8"/>
  <c r="T70" i="8"/>
  <c r="F70" i="8" s="1"/>
  <c r="Q70" i="8"/>
  <c r="C70" i="8" s="1"/>
  <c r="R69" i="8"/>
  <c r="D69" i="8" s="1"/>
  <c r="Q69" i="8"/>
  <c r="T68" i="8"/>
  <c r="F68" i="8" s="1"/>
  <c r="Q68" i="8"/>
  <c r="C68" i="8" s="1"/>
  <c r="Q67" i="8"/>
  <c r="O80" i="8"/>
  <c r="N80" i="8"/>
  <c r="M80" i="8"/>
  <c r="L80" i="8"/>
  <c r="K80" i="8"/>
  <c r="J80" i="8"/>
  <c r="O79" i="8"/>
  <c r="N79" i="8"/>
  <c r="M79" i="8"/>
  <c r="L79" i="8"/>
  <c r="K79" i="8"/>
  <c r="J79" i="8"/>
  <c r="O78" i="8"/>
  <c r="N78" i="8"/>
  <c r="M78" i="8"/>
  <c r="L78" i="8"/>
  <c r="K78" i="8"/>
  <c r="J78" i="8"/>
  <c r="O77" i="8"/>
  <c r="N77" i="8"/>
  <c r="M77" i="8"/>
  <c r="L77" i="8"/>
  <c r="K77" i="8"/>
  <c r="J77" i="8"/>
  <c r="O76" i="8"/>
  <c r="N76" i="8"/>
  <c r="M76" i="8"/>
  <c r="L76" i="8"/>
  <c r="K76" i="8"/>
  <c r="J76" i="8"/>
  <c r="O75" i="8"/>
  <c r="N75" i="8"/>
  <c r="M75" i="8"/>
  <c r="L75" i="8"/>
  <c r="K75" i="8"/>
  <c r="J75" i="8"/>
  <c r="O74" i="8"/>
  <c r="N74" i="8"/>
  <c r="M74" i="8"/>
  <c r="L74" i="8"/>
  <c r="K74" i="8"/>
  <c r="J74" i="8"/>
  <c r="O73" i="8"/>
  <c r="N73" i="8"/>
  <c r="M73" i="8"/>
  <c r="L73" i="8"/>
  <c r="K73" i="8"/>
  <c r="J73" i="8"/>
  <c r="O72" i="8"/>
  <c r="M72" i="8"/>
  <c r="L72" i="8"/>
  <c r="K72" i="8"/>
  <c r="J72" i="8"/>
  <c r="O71" i="8"/>
  <c r="M71" i="8"/>
  <c r="L71" i="8"/>
  <c r="K71" i="8"/>
  <c r="J71" i="8"/>
  <c r="O70" i="8"/>
  <c r="N70" i="8"/>
  <c r="M70" i="8"/>
  <c r="L70" i="8"/>
  <c r="K70" i="8"/>
  <c r="J70" i="8"/>
  <c r="O69" i="8"/>
  <c r="N69" i="8"/>
  <c r="M69" i="8"/>
  <c r="L69" i="8"/>
  <c r="K69" i="8"/>
  <c r="J69" i="8"/>
  <c r="O68" i="8"/>
  <c r="N68" i="8"/>
  <c r="M68" i="8"/>
  <c r="L68" i="8"/>
  <c r="K68" i="8"/>
  <c r="J68" i="8"/>
  <c r="O67" i="8"/>
  <c r="N67" i="8"/>
  <c r="M67" i="8"/>
  <c r="L67" i="8"/>
  <c r="L81" i="8" s="1"/>
  <c r="K67" i="8"/>
  <c r="J67" i="8"/>
  <c r="F74" i="8"/>
  <c r="C74" i="8"/>
  <c r="M81" i="8"/>
  <c r="F81" i="8" s="1"/>
  <c r="J81" i="8"/>
  <c r="V64" i="8"/>
  <c r="H64" i="8" s="1"/>
  <c r="R64" i="8"/>
  <c r="D64" i="8" s="1"/>
  <c r="Q64" i="8"/>
  <c r="C64" i="8" s="1"/>
  <c r="V63" i="8"/>
  <c r="Q63" i="8"/>
  <c r="C63" i="8" s="1"/>
  <c r="V62" i="8"/>
  <c r="H62" i="8" s="1"/>
  <c r="S61" i="8"/>
  <c r="E61" i="8" s="1"/>
  <c r="R61" i="8"/>
  <c r="D61" i="8" s="1"/>
  <c r="Q61" i="8"/>
  <c r="C61" i="8" s="1"/>
  <c r="V60" i="8"/>
  <c r="H60" i="8" s="1"/>
  <c r="R60" i="8"/>
  <c r="D60" i="8" s="1"/>
  <c r="Q60" i="8"/>
  <c r="C60" i="8" s="1"/>
  <c r="V59" i="8"/>
  <c r="V58" i="8"/>
  <c r="H58" i="8" s="1"/>
  <c r="R58" i="8"/>
  <c r="D58" i="8" s="1"/>
  <c r="Q58" i="8"/>
  <c r="C58" i="8" s="1"/>
  <c r="S57" i="8"/>
  <c r="E57" i="8" s="1"/>
  <c r="R57" i="8"/>
  <c r="Q57" i="8"/>
  <c r="V56" i="8"/>
  <c r="H56" i="8" s="1"/>
  <c r="Q56" i="8"/>
  <c r="C56" i="8" s="1"/>
  <c r="V55" i="8"/>
  <c r="Q55" i="8"/>
  <c r="C55" i="8" s="1"/>
  <c r="V54" i="8"/>
  <c r="H54" i="8" s="1"/>
  <c r="S54" i="8"/>
  <c r="R54" i="8"/>
  <c r="D54" i="8" s="1"/>
  <c r="Q54" i="8"/>
  <c r="C54" i="8" s="1"/>
  <c r="Q53" i="8"/>
  <c r="V52" i="8"/>
  <c r="H52" i="8" s="1"/>
  <c r="S52" i="8"/>
  <c r="E52" i="8" s="1"/>
  <c r="R52" i="8"/>
  <c r="D52" i="8" s="1"/>
  <c r="V51" i="8"/>
  <c r="Q51" i="8"/>
  <c r="O64" i="8"/>
  <c r="N64" i="8"/>
  <c r="M64" i="8"/>
  <c r="L64" i="8"/>
  <c r="K64" i="8"/>
  <c r="J64" i="8"/>
  <c r="O63" i="8"/>
  <c r="N63" i="8"/>
  <c r="M63" i="8"/>
  <c r="L63" i="8"/>
  <c r="K63" i="8"/>
  <c r="J63" i="8"/>
  <c r="O62" i="8"/>
  <c r="N62" i="8"/>
  <c r="M62" i="8"/>
  <c r="L62" i="8"/>
  <c r="K62" i="8"/>
  <c r="J62" i="8"/>
  <c r="O61" i="8"/>
  <c r="N61" i="8"/>
  <c r="M61" i="8"/>
  <c r="L61" i="8"/>
  <c r="K61" i="8"/>
  <c r="J61" i="8"/>
  <c r="O60" i="8"/>
  <c r="N60" i="8"/>
  <c r="M60" i="8"/>
  <c r="L60" i="8"/>
  <c r="K60" i="8"/>
  <c r="J60" i="8"/>
  <c r="O59" i="8"/>
  <c r="N59" i="8"/>
  <c r="M59" i="8"/>
  <c r="L59" i="8"/>
  <c r="K59" i="8"/>
  <c r="J59" i="8"/>
  <c r="O58" i="8"/>
  <c r="N58" i="8"/>
  <c r="M58" i="8"/>
  <c r="L58" i="8"/>
  <c r="K58" i="8"/>
  <c r="J58" i="8"/>
  <c r="O57" i="8"/>
  <c r="N57" i="8"/>
  <c r="M57" i="8"/>
  <c r="L57" i="8"/>
  <c r="K57" i="8"/>
  <c r="J57" i="8"/>
  <c r="C57" i="8" s="1"/>
  <c r="O56" i="8"/>
  <c r="M56" i="8"/>
  <c r="L56" i="8"/>
  <c r="K56" i="8"/>
  <c r="J56" i="8"/>
  <c r="O55" i="8"/>
  <c r="M55" i="8"/>
  <c r="L55" i="8"/>
  <c r="K55" i="8"/>
  <c r="J55" i="8"/>
  <c r="O54" i="8"/>
  <c r="N54" i="8"/>
  <c r="M54" i="8"/>
  <c r="L54" i="8"/>
  <c r="L65" i="8" s="1"/>
  <c r="K54" i="8"/>
  <c r="J54" i="8"/>
  <c r="O53" i="8"/>
  <c r="N53" i="8"/>
  <c r="M53" i="8"/>
  <c r="L53" i="8"/>
  <c r="K53" i="8"/>
  <c r="J53" i="8"/>
  <c r="C53" i="8" s="1"/>
  <c r="O52" i="8"/>
  <c r="N52" i="8"/>
  <c r="M52" i="8"/>
  <c r="L52" i="8"/>
  <c r="K52" i="8"/>
  <c r="J52" i="8"/>
  <c r="O51" i="8"/>
  <c r="N51" i="8"/>
  <c r="M51" i="8"/>
  <c r="L51" i="8"/>
  <c r="K51" i="8"/>
  <c r="J51" i="8"/>
  <c r="K65" i="8"/>
  <c r="X17" i="7"/>
  <c r="W17" i="7"/>
  <c r="V17" i="7"/>
  <c r="U17" i="7"/>
  <c r="T17" i="7"/>
  <c r="S17" i="7"/>
  <c r="O47" i="8"/>
  <c r="N47" i="8"/>
  <c r="M47" i="8"/>
  <c r="L47" i="8"/>
  <c r="K47" i="8"/>
  <c r="J47" i="8"/>
  <c r="O46" i="8"/>
  <c r="N46" i="8"/>
  <c r="M46" i="8"/>
  <c r="L46" i="8"/>
  <c r="K46" i="8"/>
  <c r="J46" i="8"/>
  <c r="O45" i="8"/>
  <c r="N45" i="8"/>
  <c r="M45" i="8"/>
  <c r="L45" i="8"/>
  <c r="K45" i="8"/>
  <c r="J45" i="8"/>
  <c r="O44" i="8"/>
  <c r="N44" i="8"/>
  <c r="M44" i="8"/>
  <c r="L44" i="8"/>
  <c r="K44" i="8"/>
  <c r="J44" i="8"/>
  <c r="O43" i="8"/>
  <c r="N43" i="8"/>
  <c r="M43" i="8"/>
  <c r="L43" i="8"/>
  <c r="K43" i="8"/>
  <c r="J43" i="8"/>
  <c r="O42" i="8"/>
  <c r="N42" i="8"/>
  <c r="M42" i="8"/>
  <c r="L42" i="8"/>
  <c r="K42" i="8"/>
  <c r="J42" i="8"/>
  <c r="O41" i="8"/>
  <c r="N41" i="8"/>
  <c r="M41" i="8"/>
  <c r="L41" i="8"/>
  <c r="K41" i="8"/>
  <c r="J41" i="8"/>
  <c r="O40" i="8"/>
  <c r="M40" i="8"/>
  <c r="L40" i="8"/>
  <c r="K40" i="8"/>
  <c r="J40" i="8"/>
  <c r="O39" i="8"/>
  <c r="M39" i="8"/>
  <c r="L39" i="8"/>
  <c r="K39" i="8"/>
  <c r="J39" i="8"/>
  <c r="O38" i="8"/>
  <c r="N38" i="8"/>
  <c r="M38" i="8"/>
  <c r="L38" i="8"/>
  <c r="K38" i="8"/>
  <c r="J38" i="8"/>
  <c r="O37" i="8"/>
  <c r="N37" i="8"/>
  <c r="M37" i="8"/>
  <c r="L37" i="8"/>
  <c r="K37" i="8"/>
  <c r="J37" i="8"/>
  <c r="O36" i="8"/>
  <c r="N36" i="8"/>
  <c r="M36" i="8"/>
  <c r="L36" i="8"/>
  <c r="K36" i="8"/>
  <c r="J36" i="8"/>
  <c r="O35" i="8"/>
  <c r="N35" i="8"/>
  <c r="M35" i="8"/>
  <c r="L35" i="8"/>
  <c r="K35" i="8"/>
  <c r="J35" i="8"/>
  <c r="Z63" i="7"/>
  <c r="Z43" i="7"/>
  <c r="Z23" i="7"/>
  <c r="AC63" i="7"/>
  <c r="X97" i="7"/>
  <c r="W97" i="7"/>
  <c r="V97" i="7"/>
  <c r="U97" i="7"/>
  <c r="T97" i="7"/>
  <c r="S97" i="7"/>
  <c r="I97" i="7"/>
  <c r="H97" i="7"/>
  <c r="G97" i="7"/>
  <c r="F97" i="7"/>
  <c r="E97" i="7"/>
  <c r="D97" i="7"/>
  <c r="AE96" i="7"/>
  <c r="AD96" i="7"/>
  <c r="AC96" i="7"/>
  <c r="AB96" i="7"/>
  <c r="AA96" i="7"/>
  <c r="Z96" i="7"/>
  <c r="P96" i="7"/>
  <c r="AM96" i="7" s="1"/>
  <c r="O96" i="7"/>
  <c r="AL96" i="7" s="1"/>
  <c r="N96" i="7"/>
  <c r="AK96" i="7" s="1"/>
  <c r="M96" i="7"/>
  <c r="AJ96" i="7" s="1"/>
  <c r="AQ96" i="7" s="1"/>
  <c r="L96" i="7"/>
  <c r="AI96" i="7" s="1"/>
  <c r="AP96" i="7" s="1"/>
  <c r="K96" i="7"/>
  <c r="AH96" i="7" s="1"/>
  <c r="AE95" i="7"/>
  <c r="AD95" i="7"/>
  <c r="AC95" i="7"/>
  <c r="AB95" i="7"/>
  <c r="AA95" i="7"/>
  <c r="Z95" i="7"/>
  <c r="P95" i="7"/>
  <c r="AM95" i="7" s="1"/>
  <c r="AT95" i="7" s="1"/>
  <c r="O95" i="7"/>
  <c r="AL95" i="7" s="1"/>
  <c r="N95" i="7"/>
  <c r="AK95" i="7" s="1"/>
  <c r="M95" i="7"/>
  <c r="AJ95" i="7" s="1"/>
  <c r="AQ95" i="7" s="1"/>
  <c r="L95" i="7"/>
  <c r="AI95" i="7" s="1"/>
  <c r="AP95" i="7" s="1"/>
  <c r="K95" i="7"/>
  <c r="AH95" i="7" s="1"/>
  <c r="AE94" i="7"/>
  <c r="AD94" i="7"/>
  <c r="AC94" i="7"/>
  <c r="AB94" i="7"/>
  <c r="AA94" i="7"/>
  <c r="Z94" i="7"/>
  <c r="P94" i="7"/>
  <c r="AM94" i="7" s="1"/>
  <c r="AT94" i="7" s="1"/>
  <c r="O94" i="7"/>
  <c r="AL94" i="7" s="1"/>
  <c r="N94" i="7"/>
  <c r="AK94" i="7" s="1"/>
  <c r="M94" i="7"/>
  <c r="AJ94" i="7" s="1"/>
  <c r="AQ94" i="7" s="1"/>
  <c r="L94" i="7"/>
  <c r="AI94" i="7" s="1"/>
  <c r="AP94" i="7" s="1"/>
  <c r="K94" i="7"/>
  <c r="AH94" i="7" s="1"/>
  <c r="AE93" i="7"/>
  <c r="AD93" i="7"/>
  <c r="AC93" i="7"/>
  <c r="AB93" i="7"/>
  <c r="AA93" i="7"/>
  <c r="Z93" i="7"/>
  <c r="P93" i="7"/>
  <c r="AM93" i="7" s="1"/>
  <c r="AT93" i="7" s="1"/>
  <c r="O93" i="7"/>
  <c r="AL93" i="7" s="1"/>
  <c r="N93" i="7"/>
  <c r="AK93" i="7" s="1"/>
  <c r="AR93" i="7" s="1"/>
  <c r="M93" i="7"/>
  <c r="AJ93" i="7" s="1"/>
  <c r="AQ93" i="7" s="1"/>
  <c r="L93" i="7"/>
  <c r="AI93" i="7" s="1"/>
  <c r="AP93" i="7" s="1"/>
  <c r="K93" i="7"/>
  <c r="AH93" i="7" s="1"/>
  <c r="AE92" i="7"/>
  <c r="AD92" i="7"/>
  <c r="AC92" i="7"/>
  <c r="AB92" i="7"/>
  <c r="AA92" i="7"/>
  <c r="Z92" i="7"/>
  <c r="P92" i="7"/>
  <c r="AM92" i="7" s="1"/>
  <c r="AT92" i="7" s="1"/>
  <c r="O92" i="7"/>
  <c r="AL92" i="7" s="1"/>
  <c r="N92" i="7"/>
  <c r="AK92" i="7" s="1"/>
  <c r="M92" i="7"/>
  <c r="AJ92" i="7" s="1"/>
  <c r="AQ92" i="7" s="1"/>
  <c r="L92" i="7"/>
  <c r="AI92" i="7" s="1"/>
  <c r="AP92" i="7" s="1"/>
  <c r="K92" i="7"/>
  <c r="AH92" i="7" s="1"/>
  <c r="AE91" i="7"/>
  <c r="AD91" i="7"/>
  <c r="AC91" i="7"/>
  <c r="AB91" i="7"/>
  <c r="AA91" i="7"/>
  <c r="Z91" i="7"/>
  <c r="P91" i="7"/>
  <c r="AM91" i="7" s="1"/>
  <c r="AT91" i="7" s="1"/>
  <c r="O91" i="7"/>
  <c r="AL91" i="7" s="1"/>
  <c r="N91" i="7"/>
  <c r="AK91" i="7" s="1"/>
  <c r="AR91" i="7" s="1"/>
  <c r="M91" i="7"/>
  <c r="AJ91" i="7" s="1"/>
  <c r="AQ91" i="7" s="1"/>
  <c r="L91" i="7"/>
  <c r="AI91" i="7" s="1"/>
  <c r="AP91" i="7" s="1"/>
  <c r="K91" i="7"/>
  <c r="AH91" i="7" s="1"/>
  <c r="AO91" i="7" s="1"/>
  <c r="AE90" i="7"/>
  <c r="AD90" i="7"/>
  <c r="AC90" i="7"/>
  <c r="AB90" i="7"/>
  <c r="AA90" i="7"/>
  <c r="Z90" i="7"/>
  <c r="P90" i="7"/>
  <c r="AM90" i="7" s="1"/>
  <c r="AT90" i="7" s="1"/>
  <c r="O90" i="7"/>
  <c r="AL90" i="7" s="1"/>
  <c r="AS90" i="7" s="1"/>
  <c r="N90" i="7"/>
  <c r="AK90" i="7" s="1"/>
  <c r="AR90" i="7" s="1"/>
  <c r="M90" i="7"/>
  <c r="AJ90" i="7" s="1"/>
  <c r="AQ90" i="7" s="1"/>
  <c r="L90" i="7"/>
  <c r="AI90" i="7" s="1"/>
  <c r="AP90" i="7" s="1"/>
  <c r="K90" i="7"/>
  <c r="AH90" i="7" s="1"/>
  <c r="AE89" i="7"/>
  <c r="AD89" i="7"/>
  <c r="AC89" i="7"/>
  <c r="AB89" i="7"/>
  <c r="AA89" i="7"/>
  <c r="Z89" i="7"/>
  <c r="P89" i="7"/>
  <c r="AM89" i="7" s="1"/>
  <c r="AT89" i="7" s="1"/>
  <c r="O89" i="7"/>
  <c r="AL89" i="7" s="1"/>
  <c r="N89" i="7"/>
  <c r="AK89" i="7" s="1"/>
  <c r="AR89" i="7" s="1"/>
  <c r="M89" i="7"/>
  <c r="AJ89" i="7" s="1"/>
  <c r="AQ89" i="7" s="1"/>
  <c r="L89" i="7"/>
  <c r="AI89" i="7" s="1"/>
  <c r="AP89" i="7" s="1"/>
  <c r="K89" i="7"/>
  <c r="AH89" i="7" s="1"/>
  <c r="AO89" i="7" s="1"/>
  <c r="AE88" i="7"/>
  <c r="AD88" i="7"/>
  <c r="AC88" i="7"/>
  <c r="AB88" i="7"/>
  <c r="AA88" i="7"/>
  <c r="Z88" i="7"/>
  <c r="P88" i="7"/>
  <c r="AM88" i="7" s="1"/>
  <c r="AT88" i="7" s="1"/>
  <c r="O88" i="7"/>
  <c r="AL88" i="7" s="1"/>
  <c r="N88" i="7"/>
  <c r="AK88" i="7" s="1"/>
  <c r="AR88" i="7" s="1"/>
  <c r="M88" i="7"/>
  <c r="AJ88" i="7" s="1"/>
  <c r="AQ88" i="7" s="1"/>
  <c r="L88" i="7"/>
  <c r="AI88" i="7" s="1"/>
  <c r="AP88" i="7" s="1"/>
  <c r="K88" i="7"/>
  <c r="AH88" i="7" s="1"/>
  <c r="AE87" i="7"/>
  <c r="AD87" i="7"/>
  <c r="AC87" i="7"/>
  <c r="AB87" i="7"/>
  <c r="AA87" i="7"/>
  <c r="Z87" i="7"/>
  <c r="P87" i="7"/>
  <c r="AM87" i="7" s="1"/>
  <c r="O87" i="7"/>
  <c r="AL87" i="7" s="1"/>
  <c r="N87" i="7"/>
  <c r="AK87" i="7" s="1"/>
  <c r="AR87" i="7" s="1"/>
  <c r="M87" i="7"/>
  <c r="AJ87" i="7" s="1"/>
  <c r="AQ87" i="7" s="1"/>
  <c r="L87" i="7"/>
  <c r="AI87" i="7" s="1"/>
  <c r="AP87" i="7" s="1"/>
  <c r="K87" i="7"/>
  <c r="AH87" i="7" s="1"/>
  <c r="AO87" i="7" s="1"/>
  <c r="AE86" i="7"/>
  <c r="AD86" i="7"/>
  <c r="AC86" i="7"/>
  <c r="AB86" i="7"/>
  <c r="AA86" i="7"/>
  <c r="Z86" i="7"/>
  <c r="P86" i="7"/>
  <c r="AM86" i="7" s="1"/>
  <c r="AT86" i="7" s="1"/>
  <c r="O86" i="7"/>
  <c r="AL86" i="7" s="1"/>
  <c r="AS86" i="7" s="1"/>
  <c r="N86" i="7"/>
  <c r="AK86" i="7" s="1"/>
  <c r="AR86" i="7" s="1"/>
  <c r="M86" i="7"/>
  <c r="AJ86" i="7" s="1"/>
  <c r="AQ86" i="7" s="1"/>
  <c r="L86" i="7"/>
  <c r="AI86" i="7" s="1"/>
  <c r="AP86" i="7" s="1"/>
  <c r="K86" i="7"/>
  <c r="AH86" i="7" s="1"/>
  <c r="AE85" i="7"/>
  <c r="AD85" i="7"/>
  <c r="AC85" i="7"/>
  <c r="AB85" i="7"/>
  <c r="AA85" i="7"/>
  <c r="Z85" i="7"/>
  <c r="P85" i="7"/>
  <c r="AM85" i="7" s="1"/>
  <c r="AT85" i="7" s="1"/>
  <c r="O85" i="7"/>
  <c r="AL85" i="7" s="1"/>
  <c r="N85" i="7"/>
  <c r="AK85" i="7" s="1"/>
  <c r="AR85" i="7" s="1"/>
  <c r="M85" i="7"/>
  <c r="AJ85" i="7" s="1"/>
  <c r="AQ85" i="7" s="1"/>
  <c r="L85" i="7"/>
  <c r="AI85" i="7" s="1"/>
  <c r="AP85" i="7" s="1"/>
  <c r="K85" i="7"/>
  <c r="AH85" i="7" s="1"/>
  <c r="AO85" i="7" s="1"/>
  <c r="AE84" i="7"/>
  <c r="AD84" i="7"/>
  <c r="AC84" i="7"/>
  <c r="AB84" i="7"/>
  <c r="AA84" i="7"/>
  <c r="Z84" i="7"/>
  <c r="P84" i="7"/>
  <c r="AM84" i="7" s="1"/>
  <c r="O84" i="7"/>
  <c r="AL84" i="7" s="1"/>
  <c r="N84" i="7"/>
  <c r="AK84" i="7" s="1"/>
  <c r="AR84" i="7" s="1"/>
  <c r="M84" i="7"/>
  <c r="AJ84" i="7" s="1"/>
  <c r="AQ84" i="7" s="1"/>
  <c r="L84" i="7"/>
  <c r="AI84" i="7" s="1"/>
  <c r="AP84" i="7" s="1"/>
  <c r="K84" i="7"/>
  <c r="AH84" i="7" s="1"/>
  <c r="AE83" i="7"/>
  <c r="AE97" i="7" s="1"/>
  <c r="AD83" i="7"/>
  <c r="AC83" i="7"/>
  <c r="AC97" i="7" s="1"/>
  <c r="AB83" i="7"/>
  <c r="AB97" i="7" s="1"/>
  <c r="AA83" i="7"/>
  <c r="AA97" i="7" s="1"/>
  <c r="Z83" i="7"/>
  <c r="Z97" i="7" s="1"/>
  <c r="P83" i="7"/>
  <c r="AM83" i="7" s="1"/>
  <c r="O83" i="7"/>
  <c r="AL83" i="7" s="1"/>
  <c r="N83" i="7"/>
  <c r="N97" i="7" s="1"/>
  <c r="M83" i="7"/>
  <c r="L83" i="7"/>
  <c r="K83" i="7"/>
  <c r="K97" i="7" s="1"/>
  <c r="K63" i="7"/>
  <c r="X77" i="7"/>
  <c r="W77" i="7"/>
  <c r="V77" i="7"/>
  <c r="U77" i="7"/>
  <c r="T77" i="7"/>
  <c r="S77" i="7"/>
  <c r="I77" i="7"/>
  <c r="H77" i="7"/>
  <c r="G77" i="7"/>
  <c r="F77" i="7"/>
  <c r="E77" i="7"/>
  <c r="D77" i="7"/>
  <c r="AE76" i="7"/>
  <c r="AD76" i="7"/>
  <c r="AC76" i="7"/>
  <c r="AB76" i="7"/>
  <c r="AA76" i="7"/>
  <c r="Z76" i="7"/>
  <c r="P76" i="7"/>
  <c r="AM76" i="7" s="1"/>
  <c r="AT76" i="7" s="1"/>
  <c r="O76" i="7"/>
  <c r="AL76" i="7" s="1"/>
  <c r="AS76" i="7" s="1"/>
  <c r="N76" i="7"/>
  <c r="AK76" i="7" s="1"/>
  <c r="M76" i="7"/>
  <c r="AJ76" i="7" s="1"/>
  <c r="L76" i="7"/>
  <c r="AI76" i="7" s="1"/>
  <c r="AP76" i="7" s="1"/>
  <c r="K76" i="7"/>
  <c r="AH76" i="7" s="1"/>
  <c r="AO76" i="7" s="1"/>
  <c r="AE75" i="7"/>
  <c r="AD75" i="7"/>
  <c r="AC75" i="7"/>
  <c r="AB75" i="7"/>
  <c r="AA75" i="7"/>
  <c r="Z75" i="7"/>
  <c r="P75" i="7"/>
  <c r="AM75" i="7" s="1"/>
  <c r="AT75" i="7" s="1"/>
  <c r="O75" i="7"/>
  <c r="AL75" i="7" s="1"/>
  <c r="AS75" i="7" s="1"/>
  <c r="N75" i="7"/>
  <c r="AK75" i="7" s="1"/>
  <c r="AR75" i="7" s="1"/>
  <c r="M75" i="7"/>
  <c r="AJ75" i="7" s="1"/>
  <c r="L75" i="7"/>
  <c r="AI75" i="7" s="1"/>
  <c r="AP75" i="7" s="1"/>
  <c r="K75" i="7"/>
  <c r="AH75" i="7" s="1"/>
  <c r="AE74" i="7"/>
  <c r="AD74" i="7"/>
  <c r="AC74" i="7"/>
  <c r="AB74" i="7"/>
  <c r="AA74" i="7"/>
  <c r="Z74" i="7"/>
  <c r="P74" i="7"/>
  <c r="AM74" i="7" s="1"/>
  <c r="AT74" i="7" s="1"/>
  <c r="O74" i="7"/>
  <c r="AL74" i="7" s="1"/>
  <c r="N74" i="7"/>
  <c r="AK74" i="7" s="1"/>
  <c r="AR74" i="7" s="1"/>
  <c r="M74" i="7"/>
  <c r="AJ74" i="7" s="1"/>
  <c r="AQ74" i="7" s="1"/>
  <c r="L74" i="7"/>
  <c r="AI74" i="7" s="1"/>
  <c r="AP74" i="7" s="1"/>
  <c r="K74" i="7"/>
  <c r="AH74" i="7" s="1"/>
  <c r="AO74" i="7" s="1"/>
  <c r="AE73" i="7"/>
  <c r="AD73" i="7"/>
  <c r="AC73" i="7"/>
  <c r="AB73" i="7"/>
  <c r="AA73" i="7"/>
  <c r="Z73" i="7"/>
  <c r="P73" i="7"/>
  <c r="AM73" i="7" s="1"/>
  <c r="AT73" i="7" s="1"/>
  <c r="O73" i="7"/>
  <c r="AL73" i="7" s="1"/>
  <c r="N73" i="7"/>
  <c r="AK73" i="7" s="1"/>
  <c r="AR73" i="7" s="1"/>
  <c r="M73" i="7"/>
  <c r="AJ73" i="7" s="1"/>
  <c r="L73" i="7"/>
  <c r="AI73" i="7" s="1"/>
  <c r="K73" i="7"/>
  <c r="AH73" i="7" s="1"/>
  <c r="AO73" i="7" s="1"/>
  <c r="AM72" i="7"/>
  <c r="AT72" i="7" s="1"/>
  <c r="AE72" i="7"/>
  <c r="AD72" i="7"/>
  <c r="AC72" i="7"/>
  <c r="AB72" i="7"/>
  <c r="AA72" i="7"/>
  <c r="Z72" i="7"/>
  <c r="P72" i="7"/>
  <c r="O72" i="7"/>
  <c r="AL72" i="7" s="1"/>
  <c r="AS72" i="7" s="1"/>
  <c r="N72" i="7"/>
  <c r="AK72" i="7" s="1"/>
  <c r="AR72" i="7" s="1"/>
  <c r="M72" i="7"/>
  <c r="AJ72" i="7" s="1"/>
  <c r="AQ72" i="7" s="1"/>
  <c r="L72" i="7"/>
  <c r="AI72" i="7" s="1"/>
  <c r="K72" i="7"/>
  <c r="AH72" i="7" s="1"/>
  <c r="AO72" i="7" s="1"/>
  <c r="AE71" i="7"/>
  <c r="AD71" i="7"/>
  <c r="AC71" i="7"/>
  <c r="AB71" i="7"/>
  <c r="AA71" i="7"/>
  <c r="Z71" i="7"/>
  <c r="P71" i="7"/>
  <c r="AM71" i="7" s="1"/>
  <c r="AT71" i="7" s="1"/>
  <c r="O71" i="7"/>
  <c r="AL71" i="7" s="1"/>
  <c r="N71" i="7"/>
  <c r="AK71" i="7" s="1"/>
  <c r="M71" i="7"/>
  <c r="AJ71" i="7" s="1"/>
  <c r="AQ71" i="7" s="1"/>
  <c r="L71" i="7"/>
  <c r="AI71" i="7" s="1"/>
  <c r="AP71" i="7" s="1"/>
  <c r="K71" i="7"/>
  <c r="AH71" i="7" s="1"/>
  <c r="AO71" i="7" s="1"/>
  <c r="AE70" i="7"/>
  <c r="AD70" i="7"/>
  <c r="AC70" i="7"/>
  <c r="AB70" i="7"/>
  <c r="AA70" i="7"/>
  <c r="Z70" i="7"/>
  <c r="P70" i="7"/>
  <c r="AM70" i="7" s="1"/>
  <c r="AT70" i="7" s="1"/>
  <c r="O70" i="7"/>
  <c r="AL70" i="7" s="1"/>
  <c r="AS70" i="7" s="1"/>
  <c r="N70" i="7"/>
  <c r="AK70" i="7" s="1"/>
  <c r="M70" i="7"/>
  <c r="AJ70" i="7" s="1"/>
  <c r="AQ70" i="7" s="1"/>
  <c r="L70" i="7"/>
  <c r="AI70" i="7" s="1"/>
  <c r="K70" i="7"/>
  <c r="AH70" i="7" s="1"/>
  <c r="AM69" i="7"/>
  <c r="AE69" i="7"/>
  <c r="AD69" i="7"/>
  <c r="AC69" i="7"/>
  <c r="AB69" i="7"/>
  <c r="AA69" i="7"/>
  <c r="Z69" i="7"/>
  <c r="P69" i="7"/>
  <c r="O69" i="7"/>
  <c r="AL69" i="7" s="1"/>
  <c r="AS69" i="7" s="1"/>
  <c r="N69" i="7"/>
  <c r="AK69" i="7" s="1"/>
  <c r="AR69" i="7" s="1"/>
  <c r="M69" i="7"/>
  <c r="AJ69" i="7" s="1"/>
  <c r="AQ69" i="7" s="1"/>
  <c r="L69" i="7"/>
  <c r="AI69" i="7" s="1"/>
  <c r="AP69" i="7" s="1"/>
  <c r="K69" i="7"/>
  <c r="AH69" i="7" s="1"/>
  <c r="AE68" i="7"/>
  <c r="AD68" i="7"/>
  <c r="AC68" i="7"/>
  <c r="AB68" i="7"/>
  <c r="AA68" i="7"/>
  <c r="Z68" i="7"/>
  <c r="P68" i="7"/>
  <c r="AM68" i="7" s="1"/>
  <c r="AT68" i="7" s="1"/>
  <c r="O68" i="7"/>
  <c r="AL68" i="7" s="1"/>
  <c r="N68" i="7"/>
  <c r="AK68" i="7" s="1"/>
  <c r="M68" i="7"/>
  <c r="AJ68" i="7" s="1"/>
  <c r="L68" i="7"/>
  <c r="AI68" i="7" s="1"/>
  <c r="AP68" i="7" s="1"/>
  <c r="K68" i="7"/>
  <c r="AH68" i="7" s="1"/>
  <c r="AO68" i="7" s="1"/>
  <c r="AE67" i="7"/>
  <c r="AD67" i="7"/>
  <c r="AC67" i="7"/>
  <c r="AB67" i="7"/>
  <c r="AA67" i="7"/>
  <c r="Z67" i="7"/>
  <c r="P67" i="7"/>
  <c r="AM67" i="7" s="1"/>
  <c r="AT67" i="7" s="1"/>
  <c r="O67" i="7"/>
  <c r="AL67" i="7" s="1"/>
  <c r="N67" i="7"/>
  <c r="AK67" i="7" s="1"/>
  <c r="AR67" i="7" s="1"/>
  <c r="M67" i="7"/>
  <c r="AJ67" i="7" s="1"/>
  <c r="L67" i="7"/>
  <c r="AI67" i="7" s="1"/>
  <c r="AP67" i="7" s="1"/>
  <c r="K67" i="7"/>
  <c r="AH67" i="7" s="1"/>
  <c r="AE66" i="7"/>
  <c r="AD66" i="7"/>
  <c r="AC66" i="7"/>
  <c r="AB66" i="7"/>
  <c r="AA66" i="7"/>
  <c r="Z66" i="7"/>
  <c r="P66" i="7"/>
  <c r="AM66" i="7" s="1"/>
  <c r="O66" i="7"/>
  <c r="AL66" i="7" s="1"/>
  <c r="N66" i="7"/>
  <c r="AK66" i="7" s="1"/>
  <c r="AR66" i="7" s="1"/>
  <c r="M66" i="7"/>
  <c r="AJ66" i="7" s="1"/>
  <c r="AQ66" i="7" s="1"/>
  <c r="L66" i="7"/>
  <c r="AI66" i="7" s="1"/>
  <c r="AP66" i="7" s="1"/>
  <c r="K66" i="7"/>
  <c r="AH66" i="7" s="1"/>
  <c r="AO66" i="7" s="1"/>
  <c r="AE65" i="7"/>
  <c r="AD65" i="7"/>
  <c r="AC65" i="7"/>
  <c r="AB65" i="7"/>
  <c r="AA65" i="7"/>
  <c r="Z65" i="7"/>
  <c r="P65" i="7"/>
  <c r="AM65" i="7" s="1"/>
  <c r="AT65" i="7" s="1"/>
  <c r="O65" i="7"/>
  <c r="AL65" i="7" s="1"/>
  <c r="N65" i="7"/>
  <c r="AK65" i="7" s="1"/>
  <c r="M65" i="7"/>
  <c r="AJ65" i="7" s="1"/>
  <c r="L65" i="7"/>
  <c r="AI65" i="7" s="1"/>
  <c r="AP65" i="7" s="1"/>
  <c r="K65" i="7"/>
  <c r="AH65" i="7" s="1"/>
  <c r="AO65" i="7" s="1"/>
  <c r="AE64" i="7"/>
  <c r="AD64" i="7"/>
  <c r="AC64" i="7"/>
  <c r="AB64" i="7"/>
  <c r="AA64" i="7"/>
  <c r="Z64" i="7"/>
  <c r="P64" i="7"/>
  <c r="AM64" i="7" s="1"/>
  <c r="AT64" i="7" s="1"/>
  <c r="O64" i="7"/>
  <c r="AL64" i="7" s="1"/>
  <c r="AS64" i="7" s="1"/>
  <c r="N64" i="7"/>
  <c r="AK64" i="7" s="1"/>
  <c r="AR64" i="7" s="1"/>
  <c r="M64" i="7"/>
  <c r="AJ64" i="7" s="1"/>
  <c r="AQ64" i="7" s="1"/>
  <c r="L64" i="7"/>
  <c r="AI64" i="7" s="1"/>
  <c r="AP64" i="7" s="1"/>
  <c r="K64" i="7"/>
  <c r="AH64" i="7" s="1"/>
  <c r="AE63" i="7"/>
  <c r="AD63" i="7"/>
  <c r="AB63" i="7"/>
  <c r="AA63" i="7"/>
  <c r="Z77" i="7"/>
  <c r="P63" i="7"/>
  <c r="AM63" i="7" s="1"/>
  <c r="AT63" i="7" s="1"/>
  <c r="O63" i="7"/>
  <c r="AL63" i="7" s="1"/>
  <c r="N63" i="7"/>
  <c r="AK63" i="7" s="1"/>
  <c r="M63" i="7"/>
  <c r="M77" i="7" s="1"/>
  <c r="L63" i="7"/>
  <c r="AE56" i="7"/>
  <c r="AD56" i="7"/>
  <c r="AC56" i="7"/>
  <c r="AB56" i="7"/>
  <c r="AA56" i="7"/>
  <c r="Z56" i="7"/>
  <c r="AE55" i="7"/>
  <c r="AD55" i="7"/>
  <c r="AC55" i="7"/>
  <c r="AB55" i="7"/>
  <c r="AA55" i="7"/>
  <c r="Z55" i="7"/>
  <c r="AE54" i="7"/>
  <c r="AD54" i="7"/>
  <c r="AC54" i="7"/>
  <c r="AB54" i="7"/>
  <c r="AA54" i="7"/>
  <c r="Z54" i="7"/>
  <c r="AE53" i="7"/>
  <c r="AD53" i="7"/>
  <c r="AC53" i="7"/>
  <c r="AB53" i="7"/>
  <c r="AA53" i="7"/>
  <c r="Z53" i="7"/>
  <c r="AE52" i="7"/>
  <c r="AD52" i="7"/>
  <c r="AC52" i="7"/>
  <c r="AB52" i="7"/>
  <c r="AA52" i="7"/>
  <c r="Z52" i="7"/>
  <c r="AE51" i="7"/>
  <c r="AD51" i="7"/>
  <c r="AC51" i="7"/>
  <c r="AB51" i="7"/>
  <c r="AA51" i="7"/>
  <c r="Z51" i="7"/>
  <c r="AE50" i="7"/>
  <c r="AD50" i="7"/>
  <c r="AC50" i="7"/>
  <c r="AB50" i="7"/>
  <c r="AA50" i="7"/>
  <c r="Z50" i="7"/>
  <c r="AE49" i="7"/>
  <c r="AD49" i="7"/>
  <c r="AC49" i="7"/>
  <c r="AB49" i="7"/>
  <c r="AA49" i="7"/>
  <c r="Z49" i="7"/>
  <c r="AE48" i="7"/>
  <c r="AD48" i="7"/>
  <c r="AC48" i="7"/>
  <c r="AB48" i="7"/>
  <c r="AA48" i="7"/>
  <c r="Z48" i="7"/>
  <c r="AE47" i="7"/>
  <c r="AD47" i="7"/>
  <c r="AC47" i="7"/>
  <c r="AB47" i="7"/>
  <c r="AA47" i="7"/>
  <c r="Z47" i="7"/>
  <c r="AE46" i="7"/>
  <c r="AD46" i="7"/>
  <c r="AC46" i="7"/>
  <c r="AB46" i="7"/>
  <c r="AA46" i="7"/>
  <c r="Z46" i="7"/>
  <c r="AE45" i="7"/>
  <c r="AD45" i="7"/>
  <c r="AC45" i="7"/>
  <c r="AB45" i="7"/>
  <c r="AA45" i="7"/>
  <c r="Z45" i="7"/>
  <c r="AE44" i="7"/>
  <c r="AD44" i="7"/>
  <c r="AC44" i="7"/>
  <c r="AB44" i="7"/>
  <c r="AA44" i="7"/>
  <c r="Z44" i="7"/>
  <c r="AE43" i="7"/>
  <c r="AD43" i="7"/>
  <c r="AC43" i="7"/>
  <c r="AB43" i="7"/>
  <c r="AA43" i="7"/>
  <c r="P56" i="7"/>
  <c r="O56" i="7"/>
  <c r="N56" i="7"/>
  <c r="M56" i="7"/>
  <c r="L56" i="7"/>
  <c r="K56" i="7"/>
  <c r="P55" i="7"/>
  <c r="O55" i="7"/>
  <c r="AL55" i="7" s="1"/>
  <c r="N55" i="7"/>
  <c r="AK55" i="7" s="1"/>
  <c r="AR55" i="7" s="1"/>
  <c r="M55" i="7"/>
  <c r="AJ55" i="7" s="1"/>
  <c r="L55" i="7"/>
  <c r="AI55" i="7" s="1"/>
  <c r="AP55" i="7" s="1"/>
  <c r="K55" i="7"/>
  <c r="AH55" i="7" s="1"/>
  <c r="P54" i="7"/>
  <c r="O54" i="7"/>
  <c r="AL54" i="7" s="1"/>
  <c r="N54" i="7"/>
  <c r="AK54" i="7" s="1"/>
  <c r="M54" i="7"/>
  <c r="AJ54" i="7" s="1"/>
  <c r="L54" i="7"/>
  <c r="AI54" i="7" s="1"/>
  <c r="K54" i="7"/>
  <c r="AH54" i="7" s="1"/>
  <c r="P53" i="7"/>
  <c r="AM53" i="7" s="1"/>
  <c r="AT53" i="7" s="1"/>
  <c r="O53" i="7"/>
  <c r="AL53" i="7" s="1"/>
  <c r="AS53" i="7" s="1"/>
  <c r="N53" i="7"/>
  <c r="M53" i="7"/>
  <c r="AJ53" i="7" s="1"/>
  <c r="L53" i="7"/>
  <c r="AI53" i="7" s="1"/>
  <c r="K53" i="7"/>
  <c r="AH53" i="7" s="1"/>
  <c r="P52" i="7"/>
  <c r="AM52" i="7" s="1"/>
  <c r="AT52" i="7" s="1"/>
  <c r="O52" i="7"/>
  <c r="AL52" i="7" s="1"/>
  <c r="AS52" i="7" s="1"/>
  <c r="N52" i="7"/>
  <c r="AK52" i="7" s="1"/>
  <c r="AR52" i="7" s="1"/>
  <c r="M52" i="7"/>
  <c r="AJ52" i="7" s="1"/>
  <c r="AQ52" i="7" s="1"/>
  <c r="L52" i="7"/>
  <c r="K52" i="7"/>
  <c r="P51" i="7"/>
  <c r="AM51" i="7" s="1"/>
  <c r="O51" i="7"/>
  <c r="AL51" i="7" s="1"/>
  <c r="N51" i="7"/>
  <c r="AK51" i="7" s="1"/>
  <c r="AR51" i="7" s="1"/>
  <c r="M51" i="7"/>
  <c r="AJ51" i="7" s="1"/>
  <c r="AQ51" i="7" s="1"/>
  <c r="L51" i="7"/>
  <c r="AI51" i="7" s="1"/>
  <c r="AP51" i="7" s="1"/>
  <c r="K51" i="7"/>
  <c r="AH51" i="7" s="1"/>
  <c r="AO51" i="7" s="1"/>
  <c r="P50" i="7"/>
  <c r="O50" i="7"/>
  <c r="AL50" i="7" s="1"/>
  <c r="N50" i="7"/>
  <c r="AK50" i="7" s="1"/>
  <c r="M50" i="7"/>
  <c r="AJ50" i="7" s="1"/>
  <c r="L50" i="7"/>
  <c r="AI50" i="7" s="1"/>
  <c r="K50" i="7"/>
  <c r="AH50" i="7" s="1"/>
  <c r="P49" i="7"/>
  <c r="AM49" i="7" s="1"/>
  <c r="AT49" i="7" s="1"/>
  <c r="O49" i="7"/>
  <c r="AL49" i="7" s="1"/>
  <c r="AS49" i="7" s="1"/>
  <c r="N49" i="7"/>
  <c r="M49" i="7"/>
  <c r="AJ49" i="7" s="1"/>
  <c r="L49" i="7"/>
  <c r="AI49" i="7" s="1"/>
  <c r="K49" i="7"/>
  <c r="AH49" i="7" s="1"/>
  <c r="P48" i="7"/>
  <c r="AM48" i="7" s="1"/>
  <c r="AT48" i="7" s="1"/>
  <c r="O48" i="7"/>
  <c r="AL48" i="7" s="1"/>
  <c r="N48" i="7"/>
  <c r="AK48" i="7" s="1"/>
  <c r="M48" i="7"/>
  <c r="AJ48" i="7" s="1"/>
  <c r="AQ48" i="7" s="1"/>
  <c r="L48" i="7"/>
  <c r="K48" i="7"/>
  <c r="AH48" i="7" s="1"/>
  <c r="P47" i="7"/>
  <c r="AM47" i="7" s="1"/>
  <c r="O47" i="7"/>
  <c r="AL47" i="7" s="1"/>
  <c r="N47" i="7"/>
  <c r="AK47" i="7" s="1"/>
  <c r="AR47" i="7" s="1"/>
  <c r="M47" i="7"/>
  <c r="AJ47" i="7" s="1"/>
  <c r="AQ47" i="7" s="1"/>
  <c r="L47" i="7"/>
  <c r="AI47" i="7" s="1"/>
  <c r="AP47" i="7" s="1"/>
  <c r="K47" i="7"/>
  <c r="AH47" i="7" s="1"/>
  <c r="P46" i="7"/>
  <c r="O46" i="7"/>
  <c r="N46" i="7"/>
  <c r="AK46" i="7" s="1"/>
  <c r="M46" i="7"/>
  <c r="AJ46" i="7" s="1"/>
  <c r="L46" i="7"/>
  <c r="K46" i="7"/>
  <c r="AH46" i="7" s="1"/>
  <c r="P45" i="7"/>
  <c r="AM45" i="7" s="1"/>
  <c r="AT45" i="7" s="1"/>
  <c r="O45" i="7"/>
  <c r="AL45" i="7" s="1"/>
  <c r="AS45" i="7" s="1"/>
  <c r="N45" i="7"/>
  <c r="M45" i="7"/>
  <c r="L45" i="7"/>
  <c r="AI45" i="7" s="1"/>
  <c r="K45" i="7"/>
  <c r="AH45" i="7" s="1"/>
  <c r="P44" i="7"/>
  <c r="AM44" i="7" s="1"/>
  <c r="AT44" i="7" s="1"/>
  <c r="O44" i="7"/>
  <c r="AL44" i="7" s="1"/>
  <c r="N44" i="7"/>
  <c r="M44" i="7"/>
  <c r="AJ44" i="7" s="1"/>
  <c r="AQ44" i="7" s="1"/>
  <c r="L44" i="7"/>
  <c r="K44" i="7"/>
  <c r="AH44" i="7" s="1"/>
  <c r="P43" i="7"/>
  <c r="O43" i="7"/>
  <c r="AL43" i="7" s="1"/>
  <c r="N43" i="7"/>
  <c r="M43" i="7"/>
  <c r="L43" i="7"/>
  <c r="K43" i="7"/>
  <c r="X57" i="7"/>
  <c r="W57" i="7"/>
  <c r="V57" i="7"/>
  <c r="U57" i="7"/>
  <c r="T57" i="7"/>
  <c r="S57" i="7"/>
  <c r="I57" i="7"/>
  <c r="H57" i="7"/>
  <c r="G57" i="7"/>
  <c r="F57" i="7"/>
  <c r="E57" i="7"/>
  <c r="D57" i="7"/>
  <c r="AM56" i="7"/>
  <c r="AT56" i="7" s="1"/>
  <c r="AL56" i="7"/>
  <c r="AK56" i="7"/>
  <c r="AJ56" i="7"/>
  <c r="AQ56" i="7" s="1"/>
  <c r="AI56" i="7"/>
  <c r="AH56" i="7"/>
  <c r="AM55" i="7"/>
  <c r="AM54" i="7"/>
  <c r="AK53" i="7"/>
  <c r="AI52" i="7"/>
  <c r="AH52" i="7"/>
  <c r="AM50" i="7"/>
  <c r="AK49" i="7"/>
  <c r="AI48" i="7"/>
  <c r="AM46" i="7"/>
  <c r="AL46" i="7"/>
  <c r="AI46" i="7"/>
  <c r="AP46" i="7" s="1"/>
  <c r="AK45" i="7"/>
  <c r="AJ45" i="7"/>
  <c r="AI44" i="7"/>
  <c r="AM43" i="7"/>
  <c r="AE36" i="7"/>
  <c r="AD36" i="7"/>
  <c r="AC36" i="7"/>
  <c r="AB36" i="7"/>
  <c r="AA36" i="7"/>
  <c r="Z36" i="7"/>
  <c r="AE35" i="7"/>
  <c r="AD35" i="7"/>
  <c r="AC35" i="7"/>
  <c r="AB35" i="7"/>
  <c r="AA35" i="7"/>
  <c r="Z35" i="7"/>
  <c r="AE34" i="7"/>
  <c r="AD34" i="7"/>
  <c r="AC34" i="7"/>
  <c r="AB34" i="7"/>
  <c r="AA34" i="7"/>
  <c r="Z34" i="7"/>
  <c r="AE33" i="7"/>
  <c r="AD33" i="7"/>
  <c r="AC33" i="7"/>
  <c r="AB33" i="7"/>
  <c r="AA33" i="7"/>
  <c r="Z33" i="7"/>
  <c r="AE32" i="7"/>
  <c r="AD32" i="7"/>
  <c r="AC32" i="7"/>
  <c r="AB32" i="7"/>
  <c r="AA32" i="7"/>
  <c r="Z32" i="7"/>
  <c r="AE31" i="7"/>
  <c r="AD31" i="7"/>
  <c r="AC31" i="7"/>
  <c r="AB31" i="7"/>
  <c r="AA31" i="7"/>
  <c r="Z31" i="7"/>
  <c r="AE30" i="7"/>
  <c r="AD30" i="7"/>
  <c r="AC30" i="7"/>
  <c r="AB30" i="7"/>
  <c r="AA30" i="7"/>
  <c r="Z30" i="7"/>
  <c r="AE29" i="7"/>
  <c r="AD29" i="7"/>
  <c r="AC29" i="7"/>
  <c r="AB29" i="7"/>
  <c r="AA29" i="7"/>
  <c r="Z29" i="7"/>
  <c r="AE28" i="7"/>
  <c r="AD28" i="7"/>
  <c r="AC28" i="7"/>
  <c r="AB28" i="7"/>
  <c r="AA28" i="7"/>
  <c r="Z28" i="7"/>
  <c r="AE27" i="7"/>
  <c r="AD27" i="7"/>
  <c r="AC27" i="7"/>
  <c r="AB27" i="7"/>
  <c r="AA27" i="7"/>
  <c r="Z27" i="7"/>
  <c r="AE26" i="7"/>
  <c r="AD26" i="7"/>
  <c r="AC26" i="7"/>
  <c r="AB26" i="7"/>
  <c r="AA26" i="7"/>
  <c r="Z26" i="7"/>
  <c r="AE25" i="7"/>
  <c r="AD25" i="7"/>
  <c r="AC25" i="7"/>
  <c r="AB25" i="7"/>
  <c r="AA25" i="7"/>
  <c r="Z25" i="7"/>
  <c r="AE24" i="7"/>
  <c r="AD24" i="7"/>
  <c r="AC24" i="7"/>
  <c r="AB24" i="7"/>
  <c r="AA24" i="7"/>
  <c r="Z24" i="7"/>
  <c r="AE23" i="7"/>
  <c r="AD23" i="7"/>
  <c r="AC23" i="7"/>
  <c r="AB23" i="7"/>
  <c r="AA23" i="7"/>
  <c r="X37" i="7"/>
  <c r="W37" i="7"/>
  <c r="V37" i="7"/>
  <c r="U37" i="7"/>
  <c r="T37" i="7"/>
  <c r="S37" i="7"/>
  <c r="I37" i="7"/>
  <c r="H37" i="7"/>
  <c r="G37" i="7"/>
  <c r="F37" i="7"/>
  <c r="E37" i="7"/>
  <c r="D37" i="7"/>
  <c r="I17" i="7"/>
  <c r="H17" i="7"/>
  <c r="G17" i="7"/>
  <c r="F17" i="7"/>
  <c r="E17" i="7"/>
  <c r="D17" i="7"/>
  <c r="AM16" i="7"/>
  <c r="AL16" i="7"/>
  <c r="AK16" i="7"/>
  <c r="AJ16" i="7"/>
  <c r="AI16" i="7"/>
  <c r="AH16" i="7"/>
  <c r="P36" i="7"/>
  <c r="AM36" i="7" s="1"/>
  <c r="O36" i="7"/>
  <c r="AL36" i="7" s="1"/>
  <c r="N36" i="7"/>
  <c r="AK36" i="7" s="1"/>
  <c r="M36" i="7"/>
  <c r="AJ36" i="7" s="1"/>
  <c r="L36" i="7"/>
  <c r="AI36" i="7" s="1"/>
  <c r="K36" i="7"/>
  <c r="AH36" i="7" s="1"/>
  <c r="P35" i="7"/>
  <c r="AM35" i="7" s="1"/>
  <c r="O35" i="7"/>
  <c r="AL35" i="7" s="1"/>
  <c r="N35" i="7"/>
  <c r="AK35" i="7" s="1"/>
  <c r="M35" i="7"/>
  <c r="AJ35" i="7" s="1"/>
  <c r="AQ35" i="7" s="1"/>
  <c r="L35" i="7"/>
  <c r="AI35" i="7" s="1"/>
  <c r="K35" i="7"/>
  <c r="AH35" i="7" s="1"/>
  <c r="P34" i="7"/>
  <c r="AM34" i="7" s="1"/>
  <c r="AT34" i="7" s="1"/>
  <c r="O34" i="7"/>
  <c r="AL34" i="7" s="1"/>
  <c r="N34" i="7"/>
  <c r="M34" i="7"/>
  <c r="L34" i="7"/>
  <c r="AI34" i="7" s="1"/>
  <c r="K34" i="7"/>
  <c r="AH34" i="7" s="1"/>
  <c r="P33" i="7"/>
  <c r="AM33" i="7" s="1"/>
  <c r="O33" i="7"/>
  <c r="AL33" i="7" s="1"/>
  <c r="N33" i="7"/>
  <c r="AK33" i="7" s="1"/>
  <c r="AR33" i="7" s="1"/>
  <c r="M33" i="7"/>
  <c r="AJ33" i="7" s="1"/>
  <c r="L33" i="7"/>
  <c r="AI33" i="7" s="1"/>
  <c r="K33" i="7"/>
  <c r="AH33" i="7" s="1"/>
  <c r="P32" i="7"/>
  <c r="AM32" i="7" s="1"/>
  <c r="O32" i="7"/>
  <c r="AL32" i="7" s="1"/>
  <c r="AS32" i="7" s="1"/>
  <c r="N32" i="7"/>
  <c r="AK32" i="7" s="1"/>
  <c r="M32" i="7"/>
  <c r="AJ32" i="7" s="1"/>
  <c r="L32" i="7"/>
  <c r="AI32" i="7" s="1"/>
  <c r="AP32" i="7" s="1"/>
  <c r="K32" i="7"/>
  <c r="AH32" i="7" s="1"/>
  <c r="P31" i="7"/>
  <c r="AM31" i="7" s="1"/>
  <c r="AT31" i="7" s="1"/>
  <c r="O31" i="7"/>
  <c r="AL31" i="7" s="1"/>
  <c r="N31" i="7"/>
  <c r="AK31" i="7" s="1"/>
  <c r="M31" i="7"/>
  <c r="AJ31" i="7" s="1"/>
  <c r="AQ31" i="7" s="1"/>
  <c r="L31" i="7"/>
  <c r="AI31" i="7" s="1"/>
  <c r="K31" i="7"/>
  <c r="AH31" i="7" s="1"/>
  <c r="P30" i="7"/>
  <c r="AM30" i="7" s="1"/>
  <c r="AT30" i="7" s="1"/>
  <c r="O30" i="7"/>
  <c r="AL30" i="7" s="1"/>
  <c r="N30" i="7"/>
  <c r="AK30" i="7" s="1"/>
  <c r="M30" i="7"/>
  <c r="AJ30" i="7" s="1"/>
  <c r="L30" i="7"/>
  <c r="AI30" i="7" s="1"/>
  <c r="K30" i="7"/>
  <c r="AH30" i="7" s="1"/>
  <c r="P29" i="7"/>
  <c r="AM29" i="7" s="1"/>
  <c r="O29" i="7"/>
  <c r="AL29" i="7" s="1"/>
  <c r="N29" i="7"/>
  <c r="AK29" i="7" s="1"/>
  <c r="AR29" i="7" s="1"/>
  <c r="M29" i="7"/>
  <c r="AJ29" i="7" s="1"/>
  <c r="L29" i="7"/>
  <c r="AI29" i="7" s="1"/>
  <c r="K29" i="7"/>
  <c r="AH29" i="7" s="1"/>
  <c r="P28" i="7"/>
  <c r="AM28" i="7" s="1"/>
  <c r="O28" i="7"/>
  <c r="AL28" i="7" s="1"/>
  <c r="N28" i="7"/>
  <c r="AK28" i="7" s="1"/>
  <c r="M28" i="7"/>
  <c r="AJ28" i="7" s="1"/>
  <c r="L28" i="7"/>
  <c r="AI28" i="7" s="1"/>
  <c r="AP28" i="7" s="1"/>
  <c r="K28" i="7"/>
  <c r="AH28" i="7" s="1"/>
  <c r="P27" i="7"/>
  <c r="AM27" i="7" s="1"/>
  <c r="O27" i="7"/>
  <c r="AL27" i="7" s="1"/>
  <c r="N27" i="7"/>
  <c r="AK27" i="7" s="1"/>
  <c r="M27" i="7"/>
  <c r="AJ27" i="7" s="1"/>
  <c r="L27" i="7"/>
  <c r="AI27" i="7" s="1"/>
  <c r="K27" i="7"/>
  <c r="AH27" i="7" s="1"/>
  <c r="P26" i="7"/>
  <c r="AM26" i="7" s="1"/>
  <c r="AT26" i="7" s="1"/>
  <c r="O26" i="7"/>
  <c r="N26" i="7"/>
  <c r="M26" i="7"/>
  <c r="L26" i="7"/>
  <c r="AI26" i="7" s="1"/>
  <c r="K26" i="7"/>
  <c r="AH26" i="7" s="1"/>
  <c r="P25" i="7"/>
  <c r="AM25" i="7" s="1"/>
  <c r="O25" i="7"/>
  <c r="AL25" i="7" s="1"/>
  <c r="N25" i="7"/>
  <c r="AK25" i="7" s="1"/>
  <c r="AR25" i="7" s="1"/>
  <c r="M25" i="7"/>
  <c r="AJ25" i="7" s="1"/>
  <c r="AQ25" i="7" s="1"/>
  <c r="L25" i="7"/>
  <c r="AI25" i="7" s="1"/>
  <c r="K25" i="7"/>
  <c r="AH25" i="7" s="1"/>
  <c r="P24" i="7"/>
  <c r="AM24" i="7" s="1"/>
  <c r="O24" i="7"/>
  <c r="AL24" i="7" s="1"/>
  <c r="N24" i="7"/>
  <c r="AK24" i="7" s="1"/>
  <c r="M24" i="7"/>
  <c r="AJ24" i="7" s="1"/>
  <c r="L24" i="7"/>
  <c r="AI24" i="7" s="1"/>
  <c r="AP24" i="7" s="1"/>
  <c r="K24" i="7"/>
  <c r="AH24" i="7" s="1"/>
  <c r="P23" i="7"/>
  <c r="AM23" i="7" s="1"/>
  <c r="O23" i="7"/>
  <c r="AL23" i="7" s="1"/>
  <c r="N23" i="7"/>
  <c r="M23" i="7"/>
  <c r="L23" i="7"/>
  <c r="K23" i="7"/>
  <c r="AK34" i="7"/>
  <c r="AJ34" i="7"/>
  <c r="AL26" i="7"/>
  <c r="AK26" i="7"/>
  <c r="AJ26" i="7"/>
  <c r="AL13" i="7"/>
  <c r="E31" i="3" l="1"/>
  <c r="F31" i="3"/>
  <c r="G31" i="3"/>
  <c r="H31" i="3"/>
  <c r="E19" i="3"/>
  <c r="P17" i="4"/>
  <c r="D31" i="3"/>
  <c r="O19" i="4"/>
  <c r="C30" i="3"/>
  <c r="P19" i="4"/>
  <c r="E69" i="3"/>
  <c r="K20" i="4"/>
  <c r="C82" i="3"/>
  <c r="L20" i="4"/>
  <c r="K19" i="4"/>
  <c r="M20" i="4"/>
  <c r="L19" i="4"/>
  <c r="N20" i="4"/>
  <c r="M19" i="4"/>
  <c r="O20" i="4"/>
  <c r="N19" i="4"/>
  <c r="P20" i="4"/>
  <c r="G20" i="3"/>
  <c r="C44" i="3"/>
  <c r="G70" i="3"/>
  <c r="E83" i="3"/>
  <c r="C22" i="3"/>
  <c r="G34" i="3"/>
  <c r="E45" i="3"/>
  <c r="C72" i="3"/>
  <c r="G84" i="3"/>
  <c r="E23" i="3"/>
  <c r="C36" i="3"/>
  <c r="E73" i="3"/>
  <c r="F88" i="3"/>
  <c r="G24" i="3"/>
  <c r="E37" i="3"/>
  <c r="C64" i="3"/>
  <c r="G74" i="3"/>
  <c r="H94" i="3"/>
  <c r="G42" i="3"/>
  <c r="C26" i="3"/>
  <c r="G38" i="3"/>
  <c r="E65" i="3"/>
  <c r="D96" i="3"/>
  <c r="E27" i="3"/>
  <c r="C40" i="3"/>
  <c r="G66" i="3"/>
  <c r="E79" i="3"/>
  <c r="F97" i="3"/>
  <c r="G28" i="3"/>
  <c r="E41" i="3"/>
  <c r="C68" i="3"/>
  <c r="G80" i="3"/>
  <c r="D99" i="3"/>
  <c r="C50" i="3"/>
  <c r="D19" i="3"/>
  <c r="F20" i="3"/>
  <c r="H21" i="3"/>
  <c r="D23" i="3"/>
  <c r="F24" i="3"/>
  <c r="H25" i="3"/>
  <c r="D27" i="3"/>
  <c r="F28" i="3"/>
  <c r="H29" i="3"/>
  <c r="F34" i="3"/>
  <c r="H35" i="3"/>
  <c r="D37" i="3"/>
  <c r="F38" i="3"/>
  <c r="H39" i="3"/>
  <c r="D41" i="3"/>
  <c r="F42" i="3"/>
  <c r="H43" i="3"/>
  <c r="D45" i="3"/>
  <c r="H49" i="3"/>
  <c r="D51" i="3"/>
  <c r="F52" i="3"/>
  <c r="H53" i="3"/>
  <c r="D55" i="3"/>
  <c r="F56" i="3"/>
  <c r="H57" i="3"/>
  <c r="D59" i="3"/>
  <c r="F60" i="3"/>
  <c r="D65" i="3"/>
  <c r="F66" i="3"/>
  <c r="H67" i="3"/>
  <c r="D69" i="3"/>
  <c r="F70" i="3"/>
  <c r="H71" i="3"/>
  <c r="D73" i="3"/>
  <c r="F74" i="3"/>
  <c r="H75" i="3"/>
  <c r="D79" i="3"/>
  <c r="F80" i="3"/>
  <c r="H81" i="3"/>
  <c r="D83" i="3"/>
  <c r="F84" i="3"/>
  <c r="E88" i="3"/>
  <c r="G94" i="3"/>
  <c r="C96" i="3"/>
  <c r="E97" i="3"/>
  <c r="C99" i="3"/>
  <c r="H101" i="3"/>
  <c r="G52" i="3"/>
  <c r="C58" i="3"/>
  <c r="C103" i="3"/>
  <c r="F19" i="3"/>
  <c r="H20" i="3"/>
  <c r="D22" i="3"/>
  <c r="F23" i="3"/>
  <c r="H24" i="3"/>
  <c r="D26" i="3"/>
  <c r="F27" i="3"/>
  <c r="H28" i="3"/>
  <c r="D30" i="3"/>
  <c r="H34" i="3"/>
  <c r="D36" i="3"/>
  <c r="F37" i="3"/>
  <c r="H38" i="3"/>
  <c r="D40" i="3"/>
  <c r="F41" i="3"/>
  <c r="H42" i="3"/>
  <c r="D44" i="3"/>
  <c r="F45" i="3"/>
  <c r="D50" i="3"/>
  <c r="F51" i="3"/>
  <c r="H52" i="3"/>
  <c r="D54" i="3"/>
  <c r="F55" i="3"/>
  <c r="H56" i="3"/>
  <c r="D58" i="3"/>
  <c r="F59" i="3"/>
  <c r="H60" i="3"/>
  <c r="D64" i="3"/>
  <c r="F65" i="3"/>
  <c r="H66" i="3"/>
  <c r="D68" i="3"/>
  <c r="F69" i="3"/>
  <c r="H70" i="3"/>
  <c r="D72" i="3"/>
  <c r="F73" i="3"/>
  <c r="H74" i="3"/>
  <c r="F79" i="3"/>
  <c r="H80" i="3"/>
  <c r="D82" i="3"/>
  <c r="F83" i="3"/>
  <c r="H84" i="3"/>
  <c r="G88" i="3"/>
  <c r="C95" i="3"/>
  <c r="E96" i="3"/>
  <c r="G97" i="3"/>
  <c r="E99" i="3"/>
  <c r="D103" i="3"/>
  <c r="G19" i="3"/>
  <c r="C21" i="3"/>
  <c r="E22" i="3"/>
  <c r="G23" i="3"/>
  <c r="C25" i="3"/>
  <c r="E26" i="3"/>
  <c r="G27" i="3"/>
  <c r="C29" i="3"/>
  <c r="E30" i="3"/>
  <c r="C35" i="3"/>
  <c r="E36" i="3"/>
  <c r="G37" i="3"/>
  <c r="C39" i="3"/>
  <c r="E40" i="3"/>
  <c r="G41" i="3"/>
  <c r="C43" i="3"/>
  <c r="E44" i="3"/>
  <c r="G45" i="3"/>
  <c r="C49" i="3"/>
  <c r="E50" i="3"/>
  <c r="G51" i="3"/>
  <c r="C53" i="3"/>
  <c r="E54" i="3"/>
  <c r="G55" i="3"/>
  <c r="C57" i="3"/>
  <c r="E58" i="3"/>
  <c r="G59" i="3"/>
  <c r="E64" i="3"/>
  <c r="G65" i="3"/>
  <c r="C67" i="3"/>
  <c r="E68" i="3"/>
  <c r="G69" i="3"/>
  <c r="C71" i="3"/>
  <c r="E72" i="3"/>
  <c r="G73" i="3"/>
  <c r="C75" i="3"/>
  <c r="G79" i="3"/>
  <c r="C81" i="3"/>
  <c r="E82" i="3"/>
  <c r="G83" i="3"/>
  <c r="D85" i="3"/>
  <c r="H88" i="3"/>
  <c r="D95" i="3"/>
  <c r="F96" i="3"/>
  <c r="H97" i="3"/>
  <c r="F99" i="3"/>
  <c r="E103" i="3"/>
  <c r="H19" i="3"/>
  <c r="D21" i="3"/>
  <c r="F22" i="3"/>
  <c r="H23" i="3"/>
  <c r="D25" i="3"/>
  <c r="F26" i="3"/>
  <c r="H27" i="3"/>
  <c r="D29" i="3"/>
  <c r="F30" i="3"/>
  <c r="D35" i="3"/>
  <c r="F36" i="3"/>
  <c r="H37" i="3"/>
  <c r="D39" i="3"/>
  <c r="F40" i="3"/>
  <c r="H41" i="3"/>
  <c r="D43" i="3"/>
  <c r="F44" i="3"/>
  <c r="H45" i="3"/>
  <c r="D49" i="3"/>
  <c r="F50" i="3"/>
  <c r="H51" i="3"/>
  <c r="D53" i="3"/>
  <c r="F54" i="3"/>
  <c r="H55" i="3"/>
  <c r="D57" i="3"/>
  <c r="F58" i="3"/>
  <c r="H59" i="3"/>
  <c r="F64" i="3"/>
  <c r="H65" i="3"/>
  <c r="D67" i="3"/>
  <c r="F68" i="3"/>
  <c r="H69" i="3"/>
  <c r="D71" i="3"/>
  <c r="F72" i="3"/>
  <c r="H73" i="3"/>
  <c r="D75" i="3"/>
  <c r="H79" i="3"/>
  <c r="D81" i="3"/>
  <c r="F82" i="3"/>
  <c r="H83" i="3"/>
  <c r="G85" i="3"/>
  <c r="C94" i="3"/>
  <c r="E95" i="3"/>
  <c r="G96" i="3"/>
  <c r="C98" i="3"/>
  <c r="G99" i="3"/>
  <c r="F103" i="3"/>
  <c r="E51" i="3"/>
  <c r="G56" i="3"/>
  <c r="C20" i="3"/>
  <c r="E21" i="3"/>
  <c r="G22" i="3"/>
  <c r="C24" i="3"/>
  <c r="E25" i="3"/>
  <c r="G26" i="3"/>
  <c r="C28" i="3"/>
  <c r="E29" i="3"/>
  <c r="G30" i="3"/>
  <c r="C34" i="3"/>
  <c r="E35" i="3"/>
  <c r="G36" i="3"/>
  <c r="C38" i="3"/>
  <c r="E39" i="3"/>
  <c r="G40" i="3"/>
  <c r="C42" i="3"/>
  <c r="E43" i="3"/>
  <c r="G44" i="3"/>
  <c r="E49" i="3"/>
  <c r="G50" i="3"/>
  <c r="C52" i="3"/>
  <c r="E53" i="3"/>
  <c r="G54" i="3"/>
  <c r="C56" i="3"/>
  <c r="E57" i="3"/>
  <c r="G58" i="3"/>
  <c r="C60" i="3"/>
  <c r="G64" i="3"/>
  <c r="C66" i="3"/>
  <c r="E67" i="3"/>
  <c r="G68" i="3"/>
  <c r="C70" i="3"/>
  <c r="E71" i="3"/>
  <c r="G72" i="3"/>
  <c r="C74" i="3"/>
  <c r="E75" i="3"/>
  <c r="C80" i="3"/>
  <c r="E81" i="3"/>
  <c r="G82" i="3"/>
  <c r="C84" i="3"/>
  <c r="D86" i="3"/>
  <c r="D94" i="3"/>
  <c r="F95" i="3"/>
  <c r="H96" i="3"/>
  <c r="F98" i="3"/>
  <c r="H99" i="3"/>
  <c r="G103" i="3"/>
  <c r="E55" i="3"/>
  <c r="E59" i="3"/>
  <c r="D20" i="3"/>
  <c r="F21" i="3"/>
  <c r="H22" i="3"/>
  <c r="D24" i="3"/>
  <c r="D28" i="3"/>
  <c r="F49" i="3"/>
  <c r="H50" i="3"/>
  <c r="D52" i="3"/>
  <c r="H58" i="3"/>
  <c r="H64" i="3"/>
  <c r="H68" i="3"/>
  <c r="C88" i="3"/>
  <c r="E94" i="3"/>
  <c r="G95" i="3"/>
  <c r="C97" i="3"/>
  <c r="G98" i="3"/>
  <c r="E101" i="3"/>
  <c r="C54" i="3"/>
  <c r="G60" i="3"/>
  <c r="C19" i="3"/>
  <c r="E20" i="3"/>
  <c r="G21" i="3"/>
  <c r="C23" i="3"/>
  <c r="E24" i="3"/>
  <c r="G71" i="3"/>
  <c r="C79" i="3"/>
  <c r="AS88" i="7"/>
  <c r="N88" i="8" s="1"/>
  <c r="AS67" i="7"/>
  <c r="N71" i="8"/>
  <c r="C49" i="2"/>
  <c r="T54" i="8"/>
  <c r="Q88" i="8"/>
  <c r="C88" i="8" s="1"/>
  <c r="R76" i="8"/>
  <c r="D76" i="8" s="1"/>
  <c r="R79" i="8"/>
  <c r="D79" i="8" s="1"/>
  <c r="S89" i="8"/>
  <c r="E89" i="8" s="1"/>
  <c r="T52" i="8"/>
  <c r="F52" i="8" s="1"/>
  <c r="V69" i="8"/>
  <c r="H69" i="8" s="1"/>
  <c r="T59" i="8"/>
  <c r="F59" i="8" s="1"/>
  <c r="R70" i="8"/>
  <c r="R73" i="8"/>
  <c r="D73" i="8" s="1"/>
  <c r="R90" i="8"/>
  <c r="D90" i="8" s="1"/>
  <c r="C33" i="2"/>
  <c r="T55" i="8"/>
  <c r="F55" i="8" s="1"/>
  <c r="T64" i="8"/>
  <c r="F64" i="8" s="1"/>
  <c r="R68" i="8"/>
  <c r="D68" i="8" s="1"/>
  <c r="S93" i="8"/>
  <c r="E93" i="8" s="1"/>
  <c r="D80" i="8"/>
  <c r="R74" i="8"/>
  <c r="D74" i="8" s="1"/>
  <c r="R77" i="8"/>
  <c r="D77" i="8" s="1"/>
  <c r="Q84" i="8"/>
  <c r="C84" i="8" s="1"/>
  <c r="R94" i="8"/>
  <c r="D94" i="8" s="1"/>
  <c r="V73" i="8"/>
  <c r="H73" i="8" s="1"/>
  <c r="Q92" i="8"/>
  <c r="C92" i="8" s="1"/>
  <c r="S85" i="8"/>
  <c r="E85" i="8" s="1"/>
  <c r="Q96" i="8"/>
  <c r="C96" i="8" s="1"/>
  <c r="T51" i="8"/>
  <c r="F51" i="8" s="1"/>
  <c r="S58" i="8"/>
  <c r="T53" i="8"/>
  <c r="F53" i="8" s="1"/>
  <c r="T58" i="8"/>
  <c r="F58" i="8" s="1"/>
  <c r="S60" i="8"/>
  <c r="E60" i="8" s="1"/>
  <c r="S62" i="8"/>
  <c r="E62" i="8" s="1"/>
  <c r="Q52" i="8"/>
  <c r="C52" i="8" s="1"/>
  <c r="Q62" i="8"/>
  <c r="C62" i="8" s="1"/>
  <c r="Q59" i="8"/>
  <c r="C59" i="8" s="1"/>
  <c r="S72" i="8"/>
  <c r="E72" i="8" s="1"/>
  <c r="S73" i="8"/>
  <c r="E73" i="8" s="1"/>
  <c r="S69" i="8"/>
  <c r="E69" i="8" s="1"/>
  <c r="S55" i="8"/>
  <c r="E55" i="8" s="1"/>
  <c r="R63" i="8"/>
  <c r="D63" i="8" s="1"/>
  <c r="R62" i="8"/>
  <c r="D62" i="8" s="1"/>
  <c r="R56" i="8"/>
  <c r="D56" i="8" s="1"/>
  <c r="R53" i="8"/>
  <c r="T79" i="8"/>
  <c r="F79" i="8" s="1"/>
  <c r="T78" i="8"/>
  <c r="F78" i="8" s="1"/>
  <c r="T75" i="8"/>
  <c r="F75" i="8" s="1"/>
  <c r="T71" i="8"/>
  <c r="F71" i="8" s="1"/>
  <c r="T67" i="8"/>
  <c r="T73" i="8"/>
  <c r="F73" i="8" s="1"/>
  <c r="T69" i="8"/>
  <c r="F69" i="8" s="1"/>
  <c r="T80" i="8"/>
  <c r="F80" i="8" s="1"/>
  <c r="E58" i="8"/>
  <c r="S59" i="8"/>
  <c r="E59" i="8" s="1"/>
  <c r="S56" i="8"/>
  <c r="E56" i="8" s="1"/>
  <c r="S53" i="8"/>
  <c r="E53" i="8" s="1"/>
  <c r="S63" i="8"/>
  <c r="E63" i="8" s="1"/>
  <c r="D65" i="8"/>
  <c r="T63" i="8"/>
  <c r="F63" i="8" s="1"/>
  <c r="T60" i="8"/>
  <c r="F60" i="8" s="1"/>
  <c r="T57" i="8"/>
  <c r="F57" i="8" s="1"/>
  <c r="D70" i="8"/>
  <c r="S51" i="8"/>
  <c r="E51" i="8" s="1"/>
  <c r="T56" i="8"/>
  <c r="F56" i="8" s="1"/>
  <c r="T61" i="8"/>
  <c r="F61" i="8" s="1"/>
  <c r="C97" i="8"/>
  <c r="R84" i="8"/>
  <c r="T85" i="8"/>
  <c r="V86" i="8"/>
  <c r="H86" i="8" s="1"/>
  <c r="R88" i="8"/>
  <c r="D88" i="8" s="1"/>
  <c r="T89" i="8"/>
  <c r="F89" i="8" s="1"/>
  <c r="V90" i="8"/>
  <c r="H90" i="8" s="1"/>
  <c r="R92" i="8"/>
  <c r="D92" i="8" s="1"/>
  <c r="T93" i="8"/>
  <c r="F93" i="8" s="1"/>
  <c r="V94" i="8"/>
  <c r="H94" i="8" s="1"/>
  <c r="R96" i="8"/>
  <c r="D96" i="8" s="1"/>
  <c r="T97" i="8"/>
  <c r="F97" i="8" s="1"/>
  <c r="E97" i="8"/>
  <c r="Q83" i="8"/>
  <c r="S84" i="8"/>
  <c r="E84" i="8" s="1"/>
  <c r="Q87" i="8"/>
  <c r="C87" i="8" s="1"/>
  <c r="S88" i="8"/>
  <c r="E88" i="8" s="1"/>
  <c r="Q91" i="8"/>
  <c r="C91" i="8" s="1"/>
  <c r="S92" i="8"/>
  <c r="E92" i="8" s="1"/>
  <c r="Q95" i="8"/>
  <c r="C95" i="8" s="1"/>
  <c r="S96" i="8"/>
  <c r="E96" i="8" s="1"/>
  <c r="F90" i="8"/>
  <c r="H91" i="8"/>
  <c r="R83" i="8"/>
  <c r="T84" i="8"/>
  <c r="F84" i="8" s="1"/>
  <c r="V85" i="8"/>
  <c r="H85" i="8" s="1"/>
  <c r="R87" i="8"/>
  <c r="D87" i="8" s="1"/>
  <c r="T88" i="8"/>
  <c r="F88" i="8" s="1"/>
  <c r="V89" i="8"/>
  <c r="H89" i="8" s="1"/>
  <c r="R91" i="8"/>
  <c r="D91" i="8" s="1"/>
  <c r="T92" i="8"/>
  <c r="F92" i="8" s="1"/>
  <c r="V93" i="8"/>
  <c r="H93" i="8" s="1"/>
  <c r="R95" i="8"/>
  <c r="D95" i="8" s="1"/>
  <c r="T96" i="8"/>
  <c r="F96" i="8" s="1"/>
  <c r="V97" i="8"/>
  <c r="C69" i="8"/>
  <c r="C77" i="8"/>
  <c r="R67" i="8"/>
  <c r="D67" i="8" s="1"/>
  <c r="R71" i="8"/>
  <c r="D71" i="8" s="1"/>
  <c r="R75" i="8"/>
  <c r="D75" i="8" s="1"/>
  <c r="S83" i="8"/>
  <c r="E83" i="8" s="1"/>
  <c r="Q86" i="8"/>
  <c r="C86" i="8" s="1"/>
  <c r="S87" i="8"/>
  <c r="E87" i="8" s="1"/>
  <c r="Q90" i="8"/>
  <c r="C90" i="8" s="1"/>
  <c r="S91" i="8"/>
  <c r="E91" i="8" s="1"/>
  <c r="Q94" i="8"/>
  <c r="C94" i="8" s="1"/>
  <c r="S95" i="8"/>
  <c r="E95" i="8" s="1"/>
  <c r="V80" i="8"/>
  <c r="H80" i="8" s="1"/>
  <c r="D97" i="8"/>
  <c r="F85" i="8"/>
  <c r="T83" i="8"/>
  <c r="F83" i="8" s="1"/>
  <c r="V84" i="8"/>
  <c r="H84" i="8" s="1"/>
  <c r="T87" i="8"/>
  <c r="F87" i="8" s="1"/>
  <c r="V88" i="8"/>
  <c r="H88" i="8" s="1"/>
  <c r="T91" i="8"/>
  <c r="V92" i="8"/>
  <c r="H92" i="8" s="1"/>
  <c r="T95" i="8"/>
  <c r="F95" i="8" s="1"/>
  <c r="V96" i="8"/>
  <c r="H96" i="8" s="1"/>
  <c r="Q85" i="8"/>
  <c r="C85" i="8" s="1"/>
  <c r="S86" i="8"/>
  <c r="E86" i="8" s="1"/>
  <c r="Q89" i="8"/>
  <c r="C89" i="8" s="1"/>
  <c r="S90" i="8"/>
  <c r="E90" i="8" s="1"/>
  <c r="Q93" i="8"/>
  <c r="C93" i="8" s="1"/>
  <c r="V83" i="8"/>
  <c r="H83" i="8" s="1"/>
  <c r="R85" i="8"/>
  <c r="D85" i="8" s="1"/>
  <c r="T86" i="8"/>
  <c r="F86" i="8" s="1"/>
  <c r="V87" i="8"/>
  <c r="H87" i="8" s="1"/>
  <c r="R89" i="8"/>
  <c r="D89" i="8" s="1"/>
  <c r="T90" i="8"/>
  <c r="V91" i="8"/>
  <c r="R93" i="8"/>
  <c r="D93" i="8" s="1"/>
  <c r="H33" i="2"/>
  <c r="G33" i="2"/>
  <c r="F33" i="2"/>
  <c r="D33" i="2"/>
  <c r="K17" i="4"/>
  <c r="M17" i="4"/>
  <c r="O17" i="4"/>
  <c r="L17" i="4"/>
  <c r="N17" i="4"/>
  <c r="F91" i="8"/>
  <c r="D84" i="8"/>
  <c r="O97" i="8"/>
  <c r="H97" i="8" s="1"/>
  <c r="C83" i="8"/>
  <c r="D83" i="8"/>
  <c r="S67" i="8"/>
  <c r="E67" i="8" s="1"/>
  <c r="S71" i="8"/>
  <c r="E71" i="8" s="1"/>
  <c r="S75" i="8"/>
  <c r="E75" i="8" s="1"/>
  <c r="V76" i="8"/>
  <c r="H76" i="8" s="1"/>
  <c r="R78" i="8"/>
  <c r="D78" i="8" s="1"/>
  <c r="F77" i="8"/>
  <c r="V68" i="8"/>
  <c r="V72" i="8"/>
  <c r="H72" i="8" s="1"/>
  <c r="S78" i="8"/>
  <c r="S81" i="8"/>
  <c r="E81" i="8" s="1"/>
  <c r="C71" i="8"/>
  <c r="S70" i="8"/>
  <c r="E70" i="8" s="1"/>
  <c r="S74" i="8"/>
  <c r="E74" i="8" s="1"/>
  <c r="V79" i="8"/>
  <c r="H79" i="8" s="1"/>
  <c r="V67" i="8"/>
  <c r="H67" i="8" s="1"/>
  <c r="V71" i="8"/>
  <c r="H71" i="8" s="1"/>
  <c r="V75" i="8"/>
  <c r="H75" i="8" s="1"/>
  <c r="S77" i="8"/>
  <c r="E77" i="8" s="1"/>
  <c r="V78" i="8"/>
  <c r="H78" i="8" s="1"/>
  <c r="V81" i="8"/>
  <c r="H68" i="8"/>
  <c r="V70" i="8"/>
  <c r="H70" i="8" s="1"/>
  <c r="V74" i="8"/>
  <c r="H74" i="8" s="1"/>
  <c r="S76" i="8"/>
  <c r="E76" i="8" s="1"/>
  <c r="E78" i="8"/>
  <c r="S68" i="8"/>
  <c r="E68" i="8" s="1"/>
  <c r="Q81" i="8"/>
  <c r="C81" i="8" s="1"/>
  <c r="Q76" i="8"/>
  <c r="C76" i="8" s="1"/>
  <c r="R51" i="8"/>
  <c r="D51" i="8" s="1"/>
  <c r="V53" i="8"/>
  <c r="H53" i="8" s="1"/>
  <c r="R55" i="8"/>
  <c r="D55" i="8" s="1"/>
  <c r="V57" i="8"/>
  <c r="H57" i="8" s="1"/>
  <c r="R59" i="8"/>
  <c r="D59" i="8" s="1"/>
  <c r="E65" i="8"/>
  <c r="K81" i="8"/>
  <c r="D81" i="8" s="1"/>
  <c r="O81" i="8"/>
  <c r="C67" i="8"/>
  <c r="F67" i="8"/>
  <c r="H51" i="8"/>
  <c r="D53" i="8"/>
  <c r="F54" i="8"/>
  <c r="H55" i="8"/>
  <c r="D57" i="8"/>
  <c r="H59" i="8"/>
  <c r="H63" i="8"/>
  <c r="M65" i="8"/>
  <c r="F65" i="8" s="1"/>
  <c r="O65" i="8"/>
  <c r="H65" i="8" s="1"/>
  <c r="E54" i="8"/>
  <c r="J65" i="8"/>
  <c r="C65" i="8" s="1"/>
  <c r="C51" i="8"/>
  <c r="AT36" i="7"/>
  <c r="O48" i="8" s="1"/>
  <c r="O49" i="8" s="1"/>
  <c r="AR95" i="7"/>
  <c r="AO84" i="7"/>
  <c r="AS85" i="7"/>
  <c r="AO86" i="7"/>
  <c r="AS87" i="7"/>
  <c r="AO88" i="7"/>
  <c r="AS89" i="7"/>
  <c r="AO90" i="7"/>
  <c r="AS91" i="7"/>
  <c r="AO92" i="7"/>
  <c r="AS93" i="7"/>
  <c r="AO94" i="7"/>
  <c r="AS95" i="7"/>
  <c r="AO96" i="7"/>
  <c r="AR92" i="7"/>
  <c r="AR94" i="7"/>
  <c r="AR96" i="7"/>
  <c r="AS84" i="7"/>
  <c r="AS92" i="7"/>
  <c r="AO93" i="7"/>
  <c r="AS94" i="7"/>
  <c r="AO95" i="7"/>
  <c r="AS96" i="7"/>
  <c r="AT84" i="7"/>
  <c r="AT96" i="7"/>
  <c r="M97" i="7"/>
  <c r="L97" i="7"/>
  <c r="AT87" i="7"/>
  <c r="AS68" i="7"/>
  <c r="N72" i="8" s="1"/>
  <c r="AD77" i="7"/>
  <c r="AT66" i="7"/>
  <c r="AD97" i="7"/>
  <c r="O97" i="7"/>
  <c r="P97" i="7"/>
  <c r="AS83" i="7"/>
  <c r="AL97" i="7"/>
  <c r="AT83" i="7"/>
  <c r="AM97" i="7"/>
  <c r="AQ65" i="7"/>
  <c r="AS65" i="7"/>
  <c r="AS66" i="7"/>
  <c r="AQ68" i="7"/>
  <c r="AO70" i="7"/>
  <c r="AR71" i="7"/>
  <c r="AP73" i="7"/>
  <c r="AS74" i="7"/>
  <c r="AQ76" i="7"/>
  <c r="AH83" i="7"/>
  <c r="P77" i="7"/>
  <c r="AO64" i="7"/>
  <c r="AR65" i="7"/>
  <c r="AO67" i="7"/>
  <c r="AR68" i="7"/>
  <c r="AP70" i="7"/>
  <c r="AS71" i="7"/>
  <c r="AQ73" i="7"/>
  <c r="AO75" i="7"/>
  <c r="AR76" i="7"/>
  <c r="AI83" i="7"/>
  <c r="N77" i="7"/>
  <c r="AJ83" i="7"/>
  <c r="AE77" i="7"/>
  <c r="AT69" i="7"/>
  <c r="AR24" i="7"/>
  <c r="AT25" i="7"/>
  <c r="AP27" i="7"/>
  <c r="AR28" i="7"/>
  <c r="AT29" i="7"/>
  <c r="AP31" i="7"/>
  <c r="AR32" i="7"/>
  <c r="AT33" i="7"/>
  <c r="AP35" i="7"/>
  <c r="AR49" i="7"/>
  <c r="AA77" i="7"/>
  <c r="AQ67" i="7"/>
  <c r="AO69" i="7"/>
  <c r="AR70" i="7"/>
  <c r="AP72" i="7"/>
  <c r="AS73" i="7"/>
  <c r="AQ75" i="7"/>
  <c r="O77" i="7"/>
  <c r="AK83" i="7"/>
  <c r="K77" i="7"/>
  <c r="AB77" i="7"/>
  <c r="L77" i="7"/>
  <c r="AC77" i="7"/>
  <c r="AR63" i="7"/>
  <c r="AK77" i="7"/>
  <c r="AS63" i="7"/>
  <c r="AL77" i="7"/>
  <c r="AT77" i="7"/>
  <c r="AH63" i="7"/>
  <c r="AM77" i="7"/>
  <c r="AI63" i="7"/>
  <c r="AJ63" i="7"/>
  <c r="AO52" i="7"/>
  <c r="AP44" i="7"/>
  <c r="AR53" i="7"/>
  <c r="AS50" i="7"/>
  <c r="AQ26" i="7"/>
  <c r="AQ34" i="7"/>
  <c r="AO25" i="7"/>
  <c r="AS27" i="7"/>
  <c r="AO29" i="7"/>
  <c r="AQ30" i="7"/>
  <c r="AS31" i="7"/>
  <c r="AO33" i="7"/>
  <c r="AS35" i="7"/>
  <c r="AT50" i="7"/>
  <c r="AP56" i="7"/>
  <c r="AP48" i="7"/>
  <c r="Z57" i="7"/>
  <c r="AR45" i="7"/>
  <c r="L57" i="7"/>
  <c r="N57" i="7"/>
  <c r="AE57" i="7"/>
  <c r="AO45" i="7"/>
  <c r="AQ46" i="7"/>
  <c r="AS47" i="7"/>
  <c r="AO49" i="7"/>
  <c r="AQ50" i="7"/>
  <c r="AS51" i="7"/>
  <c r="AO53" i="7"/>
  <c r="AQ54" i="7"/>
  <c r="AS55" i="7"/>
  <c r="AR50" i="7"/>
  <c r="AR26" i="7"/>
  <c r="AS48" i="7"/>
  <c r="N56" i="8" s="1"/>
  <c r="AA57" i="7"/>
  <c r="AS25" i="7"/>
  <c r="AS29" i="7"/>
  <c r="AQ32" i="7"/>
  <c r="K57" i="7"/>
  <c r="AK44" i="7"/>
  <c r="AR44" i="7" s="1"/>
  <c r="AO46" i="7"/>
  <c r="AS56" i="7"/>
  <c r="AB57" i="7"/>
  <c r="AD57" i="7"/>
  <c r="AS44" i="7"/>
  <c r="AC57" i="7"/>
  <c r="AO54" i="7"/>
  <c r="AO50" i="7"/>
  <c r="AT51" i="7"/>
  <c r="AT47" i="7"/>
  <c r="AQ49" i="7"/>
  <c r="AR46" i="7"/>
  <c r="AO48" i="7"/>
  <c r="AP45" i="7"/>
  <c r="AS46" i="7"/>
  <c r="AT55" i="7"/>
  <c r="AP49" i="7"/>
  <c r="AR54" i="7"/>
  <c r="AO56" i="7"/>
  <c r="AO44" i="7"/>
  <c r="AP53" i="7"/>
  <c r="AS54" i="7"/>
  <c r="M57" i="7"/>
  <c r="AE37" i="7"/>
  <c r="AA37" i="7"/>
  <c r="AQ45" i="7"/>
  <c r="AT46" i="7"/>
  <c r="AO47" i="7"/>
  <c r="AR48" i="7"/>
  <c r="AP50" i="7"/>
  <c r="AQ53" i="7"/>
  <c r="AT54" i="7"/>
  <c r="AO55" i="7"/>
  <c r="AR56" i="7"/>
  <c r="AP26" i="7"/>
  <c r="Z37" i="7"/>
  <c r="AP52" i="7"/>
  <c r="AQ55" i="7"/>
  <c r="AP54" i="7"/>
  <c r="AS43" i="7"/>
  <c r="AL57" i="7"/>
  <c r="AT43" i="7"/>
  <c r="AM57" i="7"/>
  <c r="O57" i="7"/>
  <c r="P57" i="7"/>
  <c r="AH43" i="7"/>
  <c r="AI43" i="7"/>
  <c r="AJ43" i="7"/>
  <c r="AK43" i="7"/>
  <c r="AT27" i="7"/>
  <c r="AT35" i="7"/>
  <c r="AP25" i="7"/>
  <c r="AR30" i="7"/>
  <c r="AR34" i="7"/>
  <c r="L37" i="7"/>
  <c r="N37" i="7"/>
  <c r="AP29" i="7"/>
  <c r="AO28" i="7"/>
  <c r="AQ29" i="7"/>
  <c r="AS30" i="7"/>
  <c r="AO32" i="7"/>
  <c r="AQ33" i="7"/>
  <c r="AS34" i="7"/>
  <c r="AD37" i="7"/>
  <c r="AP33" i="7"/>
  <c r="AO24" i="7"/>
  <c r="AP30" i="7"/>
  <c r="AQ24" i="7"/>
  <c r="AO27" i="7"/>
  <c r="AS33" i="7"/>
  <c r="AO35" i="7"/>
  <c r="AS24" i="7"/>
  <c r="AO31" i="7"/>
  <c r="AS26" i="7"/>
  <c r="AQ28" i="7"/>
  <c r="AO26" i="7"/>
  <c r="AS28" i="7"/>
  <c r="N40" i="8" s="1"/>
  <c r="AO30" i="7"/>
  <c r="AO34" i="7"/>
  <c r="AT24" i="7"/>
  <c r="AT28" i="7"/>
  <c r="AR31" i="7"/>
  <c r="AP34" i="7"/>
  <c r="AT32" i="7"/>
  <c r="AR27" i="7"/>
  <c r="AC37" i="7"/>
  <c r="AQ27" i="7"/>
  <c r="AB37" i="7"/>
  <c r="AR35" i="7"/>
  <c r="AS36" i="7"/>
  <c r="N48" i="8" s="1"/>
  <c r="AR36" i="7"/>
  <c r="M48" i="8" s="1"/>
  <c r="AQ36" i="7"/>
  <c r="L48" i="8" s="1"/>
  <c r="AO36" i="7"/>
  <c r="J48" i="8" s="1"/>
  <c r="AP36" i="7"/>
  <c r="K48" i="8" s="1"/>
  <c r="P37" i="7"/>
  <c r="AM37" i="7"/>
  <c r="M37" i="7"/>
  <c r="K37" i="7"/>
  <c r="AH23" i="7"/>
  <c r="AH37" i="7" s="1"/>
  <c r="AL37" i="7"/>
  <c r="AS23" i="7"/>
  <c r="AJ23" i="7"/>
  <c r="AK23" i="7"/>
  <c r="AT23" i="7"/>
  <c r="O37" i="7"/>
  <c r="AI23" i="7"/>
  <c r="AT16" i="7"/>
  <c r="O32" i="8" s="1"/>
  <c r="AS13" i="7"/>
  <c r="N29" i="8" s="1"/>
  <c r="AQ16" i="7"/>
  <c r="L32" i="8" s="1"/>
  <c r="AO16" i="7"/>
  <c r="J32" i="8" s="1"/>
  <c r="AP16" i="7"/>
  <c r="K32" i="8" s="1"/>
  <c r="AR16" i="7"/>
  <c r="M32" i="8" s="1"/>
  <c r="AS16" i="7"/>
  <c r="N32" i="8" s="1"/>
  <c r="AB17" i="7"/>
  <c r="AD17" i="7"/>
  <c r="AE17" i="7"/>
  <c r="AC17" i="7"/>
  <c r="AA17" i="7"/>
  <c r="Z17" i="7"/>
  <c r="I20" i="1"/>
  <c r="H20" i="1"/>
  <c r="G20" i="1"/>
  <c r="F20" i="1"/>
  <c r="E20" i="1"/>
  <c r="D20" i="1"/>
  <c r="G72" i="4"/>
  <c r="F72" i="4"/>
  <c r="E72" i="4"/>
  <c r="D72" i="4"/>
  <c r="C72" i="4"/>
  <c r="B72" i="4"/>
  <c r="G71" i="4"/>
  <c r="F71" i="4"/>
  <c r="E71" i="4"/>
  <c r="D71" i="4"/>
  <c r="C71" i="4"/>
  <c r="B71" i="4"/>
  <c r="G70" i="4"/>
  <c r="F70" i="4"/>
  <c r="E70" i="4"/>
  <c r="D70" i="4"/>
  <c r="C70" i="4"/>
  <c r="B70" i="4"/>
  <c r="G69" i="4"/>
  <c r="F69" i="4"/>
  <c r="E69" i="4"/>
  <c r="D69" i="4"/>
  <c r="C69" i="4"/>
  <c r="B69" i="4"/>
  <c r="G68" i="4"/>
  <c r="F68" i="4"/>
  <c r="E68" i="4"/>
  <c r="D68" i="4"/>
  <c r="C68" i="4"/>
  <c r="B68" i="4"/>
  <c r="G67" i="4"/>
  <c r="F67" i="4"/>
  <c r="E67" i="4"/>
  <c r="D67" i="4"/>
  <c r="C67" i="4"/>
  <c r="B67" i="4"/>
  <c r="G66" i="4"/>
  <c r="F66" i="4"/>
  <c r="E66" i="4"/>
  <c r="D66" i="4"/>
  <c r="C66" i="4"/>
  <c r="B66" i="4"/>
  <c r="G65" i="4"/>
  <c r="F65" i="4"/>
  <c r="E65" i="4"/>
  <c r="D65" i="4"/>
  <c r="C65" i="4"/>
  <c r="B65" i="4"/>
  <c r="G64" i="4"/>
  <c r="F64" i="4"/>
  <c r="E64" i="4"/>
  <c r="D64" i="4"/>
  <c r="C64" i="4"/>
  <c r="B64" i="4"/>
  <c r="G63" i="4"/>
  <c r="F63" i="4"/>
  <c r="E63" i="4"/>
  <c r="D63" i="4"/>
  <c r="C63" i="4"/>
  <c r="B63" i="4"/>
  <c r="G62" i="4"/>
  <c r="F62" i="4"/>
  <c r="E62" i="4"/>
  <c r="D62" i="4"/>
  <c r="C62" i="4"/>
  <c r="B62" i="4"/>
  <c r="G61" i="4"/>
  <c r="F61" i="4"/>
  <c r="E61" i="4"/>
  <c r="D61" i="4"/>
  <c r="C61" i="4"/>
  <c r="B61" i="4"/>
  <c r="G56" i="4"/>
  <c r="F56" i="4"/>
  <c r="E56" i="4"/>
  <c r="D56" i="4"/>
  <c r="C56" i="4"/>
  <c r="B56" i="4"/>
  <c r="G55" i="4"/>
  <c r="F55" i="4"/>
  <c r="E55" i="4"/>
  <c r="D55" i="4"/>
  <c r="C55" i="4"/>
  <c r="B55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G51" i="4"/>
  <c r="F51" i="4"/>
  <c r="E51" i="4"/>
  <c r="D51" i="4"/>
  <c r="C51" i="4"/>
  <c r="B51" i="4"/>
  <c r="G50" i="4"/>
  <c r="F50" i="4"/>
  <c r="E50" i="4"/>
  <c r="D50" i="4"/>
  <c r="C50" i="4"/>
  <c r="B50" i="4"/>
  <c r="G49" i="4"/>
  <c r="F49" i="4"/>
  <c r="E49" i="4"/>
  <c r="D49" i="4"/>
  <c r="C49" i="4"/>
  <c r="B49" i="4"/>
  <c r="G48" i="4"/>
  <c r="F48" i="4"/>
  <c r="E48" i="4"/>
  <c r="D48" i="4"/>
  <c r="C48" i="4"/>
  <c r="B48" i="4"/>
  <c r="G47" i="4"/>
  <c r="F47" i="4"/>
  <c r="E47" i="4"/>
  <c r="D47" i="4"/>
  <c r="C47" i="4"/>
  <c r="B47" i="4"/>
  <c r="G46" i="4"/>
  <c r="F46" i="4"/>
  <c r="E46" i="4"/>
  <c r="D46" i="4"/>
  <c r="C46" i="4"/>
  <c r="B46" i="4"/>
  <c r="G45" i="4"/>
  <c r="F45" i="4"/>
  <c r="E45" i="4"/>
  <c r="D45" i="4"/>
  <c r="C45" i="4"/>
  <c r="B45" i="4"/>
  <c r="I36" i="5"/>
  <c r="H36" i="5"/>
  <c r="G36" i="5"/>
  <c r="F36" i="5"/>
  <c r="E36" i="5"/>
  <c r="D36" i="5"/>
  <c r="I33" i="5"/>
  <c r="H33" i="5"/>
  <c r="G33" i="5"/>
  <c r="F33" i="5"/>
  <c r="E33" i="5"/>
  <c r="D33" i="5"/>
  <c r="I30" i="5"/>
  <c r="H30" i="5"/>
  <c r="G30" i="5"/>
  <c r="F30" i="5"/>
  <c r="E30" i="5"/>
  <c r="D30" i="5"/>
  <c r="I29" i="5"/>
  <c r="H29" i="5"/>
  <c r="G29" i="5"/>
  <c r="F29" i="5"/>
  <c r="E29" i="5"/>
  <c r="D29" i="5"/>
  <c r="I28" i="5"/>
  <c r="H28" i="5"/>
  <c r="G28" i="5"/>
  <c r="F28" i="5"/>
  <c r="E28" i="5"/>
  <c r="D28" i="5"/>
  <c r="I27" i="5"/>
  <c r="H27" i="5"/>
  <c r="G27" i="5"/>
  <c r="F27" i="5"/>
  <c r="E27" i="5"/>
  <c r="D27" i="5"/>
  <c r="I26" i="5"/>
  <c r="H26" i="5"/>
  <c r="G26" i="5"/>
  <c r="F26" i="5"/>
  <c r="E26" i="5"/>
  <c r="D26" i="5"/>
  <c r="I25" i="5"/>
  <c r="H25" i="5"/>
  <c r="G25" i="5"/>
  <c r="F25" i="5"/>
  <c r="E25" i="5"/>
  <c r="D25" i="5"/>
  <c r="I24" i="5"/>
  <c r="H24" i="5"/>
  <c r="G24" i="5"/>
  <c r="F24" i="5"/>
  <c r="E24" i="5"/>
  <c r="D24" i="5"/>
  <c r="I23" i="5"/>
  <c r="H23" i="5"/>
  <c r="G23" i="5"/>
  <c r="F23" i="5"/>
  <c r="E23" i="5"/>
  <c r="D23" i="5"/>
  <c r="I22" i="5"/>
  <c r="H22" i="5"/>
  <c r="G22" i="5"/>
  <c r="F22" i="5"/>
  <c r="E22" i="5"/>
  <c r="D22" i="5"/>
  <c r="I21" i="5"/>
  <c r="H21" i="5"/>
  <c r="G21" i="5"/>
  <c r="F21" i="5"/>
  <c r="E21" i="5"/>
  <c r="D21" i="5"/>
  <c r="I20" i="5"/>
  <c r="H20" i="5"/>
  <c r="G20" i="5"/>
  <c r="F20" i="5"/>
  <c r="E20" i="5"/>
  <c r="D20" i="5"/>
  <c r="I19" i="5"/>
  <c r="H19" i="5"/>
  <c r="G19" i="5"/>
  <c r="F19" i="5"/>
  <c r="E19" i="5"/>
  <c r="D19" i="5"/>
  <c r="I18" i="5"/>
  <c r="H18" i="5"/>
  <c r="G18" i="5"/>
  <c r="F18" i="5"/>
  <c r="E18" i="5"/>
  <c r="D18" i="5"/>
  <c r="D18" i="6"/>
  <c r="D55" i="1"/>
  <c r="I55" i="1"/>
  <c r="H55" i="1"/>
  <c r="G55" i="1"/>
  <c r="F55" i="1"/>
  <c r="E55" i="1"/>
  <c r="D32" i="6" l="1"/>
  <c r="N81" i="8"/>
  <c r="N87" i="8"/>
  <c r="N97" i="8" s="1"/>
  <c r="AL99" i="7"/>
  <c r="U97" i="8" s="1"/>
  <c r="G97" i="8" s="1"/>
  <c r="AL79" i="7"/>
  <c r="AL59" i="7"/>
  <c r="N55" i="8"/>
  <c r="AL39" i="7"/>
  <c r="U65" i="8" s="1"/>
  <c r="N39" i="8"/>
  <c r="N49" i="8" s="1"/>
  <c r="D105" i="3"/>
  <c r="D101" i="3"/>
  <c r="D102" i="3"/>
  <c r="D98" i="3"/>
  <c r="D7" i="3" s="1"/>
  <c r="D104" i="3"/>
  <c r="D100" i="3"/>
  <c r="F89" i="3"/>
  <c r="F85" i="3"/>
  <c r="F90" i="3"/>
  <c r="F86" i="3"/>
  <c r="F87" i="3"/>
  <c r="E87" i="3"/>
  <c r="E89" i="3"/>
  <c r="E85" i="3"/>
  <c r="E90" i="3"/>
  <c r="E86" i="3"/>
  <c r="E105" i="3"/>
  <c r="E102" i="3"/>
  <c r="E98" i="3"/>
  <c r="E7" i="3" s="1"/>
  <c r="E104" i="3"/>
  <c r="E100" i="3"/>
  <c r="G89" i="3"/>
  <c r="G90" i="3"/>
  <c r="G14" i="3" s="1"/>
  <c r="H59" i="6" s="1"/>
  <c r="H14" i="6" s="1"/>
  <c r="N14" i="6" s="1"/>
  <c r="G86" i="3"/>
  <c r="G10" i="3" s="1"/>
  <c r="H55" i="6" s="1"/>
  <c r="H10" i="6" s="1"/>
  <c r="N10" i="6" s="1"/>
  <c r="G87" i="3"/>
  <c r="D87" i="3"/>
  <c r="D89" i="3"/>
  <c r="D90" i="3"/>
  <c r="F102" i="3"/>
  <c r="F104" i="3"/>
  <c r="F100" i="3"/>
  <c r="F105" i="3"/>
  <c r="F101" i="3"/>
  <c r="F10" i="3" s="1"/>
  <c r="H89" i="3"/>
  <c r="H85" i="3"/>
  <c r="H90" i="3"/>
  <c r="H86" i="3"/>
  <c r="H10" i="3" s="1"/>
  <c r="H87" i="3"/>
  <c r="C90" i="3"/>
  <c r="C86" i="3"/>
  <c r="C87" i="3"/>
  <c r="C89" i="3"/>
  <c r="C85" i="3"/>
  <c r="C104" i="3"/>
  <c r="C100" i="3"/>
  <c r="C105" i="3"/>
  <c r="C101" i="3"/>
  <c r="C102" i="3"/>
  <c r="G102" i="3"/>
  <c r="G104" i="3"/>
  <c r="G100" i="3"/>
  <c r="G105" i="3"/>
  <c r="H104" i="3"/>
  <c r="H100" i="3"/>
  <c r="H105" i="3"/>
  <c r="H102" i="3"/>
  <c r="H81" i="8"/>
  <c r="V46" i="8"/>
  <c r="H46" i="8" s="1"/>
  <c r="V38" i="8"/>
  <c r="H38" i="8" s="1"/>
  <c r="V45" i="8"/>
  <c r="H45" i="8" s="1"/>
  <c r="V37" i="8"/>
  <c r="H37" i="8" s="1"/>
  <c r="V44" i="8"/>
  <c r="H44" i="8" s="1"/>
  <c r="V36" i="8"/>
  <c r="H36" i="8" s="1"/>
  <c r="V40" i="8"/>
  <c r="H40" i="8" s="1"/>
  <c r="V43" i="8"/>
  <c r="H43" i="8" s="1"/>
  <c r="V35" i="8"/>
  <c r="H35" i="8" s="1"/>
  <c r="V42" i="8"/>
  <c r="H42" i="8" s="1"/>
  <c r="V49" i="8"/>
  <c r="H49" i="8" s="1"/>
  <c r="V41" i="8"/>
  <c r="H41" i="8" s="1"/>
  <c r="V47" i="8"/>
  <c r="H47" i="8" s="1"/>
  <c r="V39" i="8"/>
  <c r="H39" i="8" s="1"/>
  <c r="V48" i="8"/>
  <c r="H48" i="8" s="1"/>
  <c r="M49" i="8"/>
  <c r="L49" i="8"/>
  <c r="K49" i="8"/>
  <c r="J49" i="8"/>
  <c r="Q47" i="8"/>
  <c r="C47" i="8" s="1"/>
  <c r="Q49" i="8"/>
  <c r="Q45" i="8"/>
  <c r="C45" i="8" s="1"/>
  <c r="Q41" i="8"/>
  <c r="C41" i="8" s="1"/>
  <c r="Q37" i="8"/>
  <c r="C37" i="8" s="1"/>
  <c r="Q46" i="8"/>
  <c r="C46" i="8" s="1"/>
  <c r="Q42" i="8"/>
  <c r="C42" i="8" s="1"/>
  <c r="Q38" i="8"/>
  <c r="C38" i="8" s="1"/>
  <c r="Q43" i="8"/>
  <c r="C43" i="8" s="1"/>
  <c r="Q39" i="8"/>
  <c r="C39" i="8" s="1"/>
  <c r="Q44" i="8"/>
  <c r="C44" i="8" s="1"/>
  <c r="Q40" i="8"/>
  <c r="C40" i="8" s="1"/>
  <c r="Q36" i="8"/>
  <c r="C36" i="8" s="1"/>
  <c r="Q35" i="8"/>
  <c r="C35" i="8" s="1"/>
  <c r="Q48" i="8"/>
  <c r="C48" i="8" s="1"/>
  <c r="AT97" i="7"/>
  <c r="AS97" i="7"/>
  <c r="AS77" i="7"/>
  <c r="AK97" i="7"/>
  <c r="AR83" i="7"/>
  <c r="AR97" i="7" s="1"/>
  <c r="AR77" i="7"/>
  <c r="AH97" i="7"/>
  <c r="AO83" i="7"/>
  <c r="AO97" i="7" s="1"/>
  <c r="AJ97" i="7"/>
  <c r="AQ83" i="7"/>
  <c r="AQ97" i="7" s="1"/>
  <c r="AI97" i="7"/>
  <c r="AP83" i="7"/>
  <c r="AP97" i="7" s="1"/>
  <c r="AI77" i="7"/>
  <c r="AP63" i="7"/>
  <c r="AP77" i="7" s="1"/>
  <c r="AH77" i="7"/>
  <c r="AO63" i="7"/>
  <c r="AO77" i="7" s="1"/>
  <c r="AQ63" i="7"/>
  <c r="AQ77" i="7" s="1"/>
  <c r="AJ77" i="7"/>
  <c r="AS57" i="7"/>
  <c r="AT57" i="7"/>
  <c r="AO23" i="7"/>
  <c r="AO37" i="7" s="1"/>
  <c r="AI57" i="7"/>
  <c r="AP43" i="7"/>
  <c r="AP57" i="7" s="1"/>
  <c r="AH57" i="7"/>
  <c r="AO43" i="7"/>
  <c r="AO57" i="7" s="1"/>
  <c r="AR43" i="7"/>
  <c r="AR57" i="7" s="1"/>
  <c r="AK57" i="7"/>
  <c r="AQ43" i="7"/>
  <c r="AQ57" i="7" s="1"/>
  <c r="AJ57" i="7"/>
  <c r="AT37" i="7"/>
  <c r="AS37" i="7"/>
  <c r="AI37" i="7"/>
  <c r="AP23" i="7"/>
  <c r="AP37" i="7" s="1"/>
  <c r="AK37" i="7"/>
  <c r="AR23" i="7"/>
  <c r="AR37" i="7" s="1"/>
  <c r="AJ37" i="7"/>
  <c r="AQ23" i="7"/>
  <c r="AQ37" i="7" s="1"/>
  <c r="AJ6" i="7"/>
  <c r="AQ6" i="7" s="1"/>
  <c r="L22" i="8" s="1"/>
  <c r="AH9" i="7"/>
  <c r="AO9" i="7" s="1"/>
  <c r="J25" i="8" s="1"/>
  <c r="AL11" i="7"/>
  <c r="AS11" i="7" s="1"/>
  <c r="N27" i="8" s="1"/>
  <c r="AL15" i="7"/>
  <c r="AS15" i="7" s="1"/>
  <c r="N31" i="8" s="1"/>
  <c r="AM3" i="7"/>
  <c r="AI5" i="7"/>
  <c r="AK6" i="7"/>
  <c r="AR6" i="7" s="1"/>
  <c r="M22" i="8" s="1"/>
  <c r="AM7" i="7"/>
  <c r="AT7" i="7" s="1"/>
  <c r="O23" i="8" s="1"/>
  <c r="AI9" i="7"/>
  <c r="AP9" i="7" s="1"/>
  <c r="K25" i="8" s="1"/>
  <c r="AK10" i="7"/>
  <c r="AM11" i="7"/>
  <c r="AT11" i="7" s="1"/>
  <c r="O27" i="8" s="1"/>
  <c r="AI13" i="7"/>
  <c r="AP13" i="7" s="1"/>
  <c r="K29" i="8" s="1"/>
  <c r="AK14" i="7"/>
  <c r="AR14" i="7" s="1"/>
  <c r="M30" i="8" s="1"/>
  <c r="AM15" i="7"/>
  <c r="AT15" i="7" s="1"/>
  <c r="O31" i="8" s="1"/>
  <c r="AL3" i="7"/>
  <c r="AH5" i="7"/>
  <c r="AO5" i="7" s="1"/>
  <c r="J21" i="8" s="1"/>
  <c r="AL7" i="7"/>
  <c r="AS7" i="7" s="1"/>
  <c r="N23" i="8" s="1"/>
  <c r="AJ10" i="7"/>
  <c r="AH13" i="7"/>
  <c r="AO13" i="7" s="1"/>
  <c r="J29" i="8" s="1"/>
  <c r="AJ14" i="7"/>
  <c r="AQ14" i="7" s="1"/>
  <c r="L30" i="8" s="1"/>
  <c r="AH4" i="7"/>
  <c r="AO4" i="7" s="1"/>
  <c r="J20" i="8" s="1"/>
  <c r="AJ5" i="7"/>
  <c r="AL6" i="7"/>
  <c r="AS6" i="7" s="1"/>
  <c r="N22" i="8" s="1"/>
  <c r="AH8" i="7"/>
  <c r="AO8" i="7" s="1"/>
  <c r="J24" i="8" s="1"/>
  <c r="AJ9" i="7"/>
  <c r="AQ9" i="7" s="1"/>
  <c r="L25" i="8" s="1"/>
  <c r="AL10" i="7"/>
  <c r="AH12" i="7"/>
  <c r="AO12" i="7" s="1"/>
  <c r="J28" i="8" s="1"/>
  <c r="AJ13" i="7"/>
  <c r="AQ13" i="7" s="1"/>
  <c r="L29" i="8" s="1"/>
  <c r="AL14" i="7"/>
  <c r="AS14" i="7" s="1"/>
  <c r="N30" i="8" s="1"/>
  <c r="AK5" i="7"/>
  <c r="AM10" i="7"/>
  <c r="AH3" i="7"/>
  <c r="AO3" i="7" s="1"/>
  <c r="AJ4" i="7"/>
  <c r="AQ4" i="7" s="1"/>
  <c r="L20" i="8" s="1"/>
  <c r="AL5" i="7"/>
  <c r="AH7" i="7"/>
  <c r="AO7" i="7" s="1"/>
  <c r="J23" i="8" s="1"/>
  <c r="AJ8" i="7"/>
  <c r="AQ8" i="7" s="1"/>
  <c r="L24" i="8" s="1"/>
  <c r="AL9" i="7"/>
  <c r="AS9" i="7" s="1"/>
  <c r="N25" i="8" s="1"/>
  <c r="AH11" i="7"/>
  <c r="AO11" i="7" s="1"/>
  <c r="J27" i="8" s="1"/>
  <c r="AJ12" i="7"/>
  <c r="AQ12" i="7" s="1"/>
  <c r="L28" i="8" s="1"/>
  <c r="AH15" i="7"/>
  <c r="AO15" i="7" s="1"/>
  <c r="J31" i="8" s="1"/>
  <c r="AK9" i="7"/>
  <c r="AR9" i="7" s="1"/>
  <c r="M25" i="8" s="1"/>
  <c r="AK13" i="7"/>
  <c r="AR13" i="7" s="1"/>
  <c r="M29" i="8" s="1"/>
  <c r="AI3" i="7"/>
  <c r="AP3" i="7" s="1"/>
  <c r="AK4" i="7"/>
  <c r="AR4" i="7" s="1"/>
  <c r="M20" i="8" s="1"/>
  <c r="AM5" i="7"/>
  <c r="AI7" i="7"/>
  <c r="AP7" i="7" s="1"/>
  <c r="K23" i="8" s="1"/>
  <c r="AK8" i="7"/>
  <c r="AR8" i="7" s="1"/>
  <c r="M24" i="8" s="1"/>
  <c r="AM9" i="7"/>
  <c r="AT9" i="7" s="1"/>
  <c r="O25" i="8" s="1"/>
  <c r="AI11" i="7"/>
  <c r="AP11" i="7" s="1"/>
  <c r="K27" i="8" s="1"/>
  <c r="AK12" i="7"/>
  <c r="AR12" i="7" s="1"/>
  <c r="M28" i="8" s="1"/>
  <c r="AM13" i="7"/>
  <c r="AT13" i="7" s="1"/>
  <c r="O29" i="8" s="1"/>
  <c r="AI15" i="7"/>
  <c r="AP15" i="7" s="1"/>
  <c r="K31" i="8" s="1"/>
  <c r="AM6" i="7"/>
  <c r="AT6" i="7" s="1"/>
  <c r="O22" i="8" s="1"/>
  <c r="AI12" i="7"/>
  <c r="AP12" i="7" s="1"/>
  <c r="K28" i="8" s="1"/>
  <c r="AJ3" i="7"/>
  <c r="AL4" i="7"/>
  <c r="AS4" i="7" s="1"/>
  <c r="N20" i="8" s="1"/>
  <c r="AH6" i="7"/>
  <c r="AO6" i="7" s="1"/>
  <c r="J22" i="8" s="1"/>
  <c r="AJ7" i="7"/>
  <c r="AQ7" i="7" s="1"/>
  <c r="L23" i="8" s="1"/>
  <c r="AL8" i="7"/>
  <c r="AS8" i="7" s="1"/>
  <c r="N24" i="8" s="1"/>
  <c r="AH10" i="7"/>
  <c r="AO10" i="7" s="1"/>
  <c r="J26" i="8" s="1"/>
  <c r="AJ11" i="7"/>
  <c r="AQ11" i="7" s="1"/>
  <c r="L27" i="8" s="1"/>
  <c r="AL12" i="7"/>
  <c r="AS12" i="7" s="1"/>
  <c r="N28" i="8" s="1"/>
  <c r="AH14" i="7"/>
  <c r="AO14" i="7" s="1"/>
  <c r="J30" i="8" s="1"/>
  <c r="AJ15" i="7"/>
  <c r="AQ15" i="7" s="1"/>
  <c r="L31" i="8" s="1"/>
  <c r="AI4" i="7"/>
  <c r="AP4" i="7" s="1"/>
  <c r="K20" i="8" s="1"/>
  <c r="AI8" i="7"/>
  <c r="AP8" i="7" s="1"/>
  <c r="K24" i="8" s="1"/>
  <c r="AM14" i="7"/>
  <c r="AT14" i="7" s="1"/>
  <c r="O30" i="8" s="1"/>
  <c r="AK3" i="7"/>
  <c r="AR3" i="7" s="1"/>
  <c r="AM4" i="7"/>
  <c r="AT4" i="7" s="1"/>
  <c r="O20" i="8" s="1"/>
  <c r="AI6" i="7"/>
  <c r="AP6" i="7" s="1"/>
  <c r="K22" i="8" s="1"/>
  <c r="AK7" i="7"/>
  <c r="AR7" i="7" s="1"/>
  <c r="M23" i="8" s="1"/>
  <c r="AM8" i="7"/>
  <c r="AT8" i="7" s="1"/>
  <c r="O24" i="8" s="1"/>
  <c r="AI10" i="7"/>
  <c r="AP10" i="7" s="1"/>
  <c r="K26" i="8" s="1"/>
  <c r="AK11" i="7"/>
  <c r="AR11" i="7" s="1"/>
  <c r="M27" i="8" s="1"/>
  <c r="AM12" i="7"/>
  <c r="AT12" i="7" s="1"/>
  <c r="O28" i="8" s="1"/>
  <c r="AI14" i="7"/>
  <c r="AP14" i="7" s="1"/>
  <c r="K30" i="8" s="1"/>
  <c r="AK15" i="7"/>
  <c r="AR15" i="7" s="1"/>
  <c r="M31" i="8" s="1"/>
  <c r="N17" i="7"/>
  <c r="O17" i="7"/>
  <c r="L17" i="7"/>
  <c r="P17" i="7"/>
  <c r="K17" i="7"/>
  <c r="M17" i="7"/>
  <c r="G7" i="3"/>
  <c r="H52" i="6" s="1"/>
  <c r="H7" i="6" s="1"/>
  <c r="N7" i="6" s="1"/>
  <c r="H7" i="3"/>
  <c r="H12" i="3"/>
  <c r="E6" i="3"/>
  <c r="E10" i="3"/>
  <c r="F7" i="3"/>
  <c r="F3" i="3"/>
  <c r="G48" i="6" s="1"/>
  <c r="H4" i="3"/>
  <c r="D6" i="3"/>
  <c r="H8" i="3"/>
  <c r="C4" i="3"/>
  <c r="E5" i="3"/>
  <c r="G6" i="3"/>
  <c r="H51" i="6" s="1"/>
  <c r="H6" i="6" s="1"/>
  <c r="N6" i="6" s="1"/>
  <c r="G3" i="3"/>
  <c r="H48" i="6" s="1"/>
  <c r="C5" i="3"/>
  <c r="E8" i="3"/>
  <c r="E12" i="3"/>
  <c r="G8" i="3"/>
  <c r="H53" i="6" s="1"/>
  <c r="H8" i="6" s="1"/>
  <c r="N8" i="6" s="1"/>
  <c r="G12" i="3"/>
  <c r="H57" i="6" s="1"/>
  <c r="H12" i="6" s="1"/>
  <c r="N12" i="6" s="1"/>
  <c r="H3" i="3"/>
  <c r="I48" i="6" s="1"/>
  <c r="D5" i="3"/>
  <c r="F6" i="3"/>
  <c r="C8" i="3"/>
  <c r="C12" i="3"/>
  <c r="D4" i="3"/>
  <c r="F5" i="3"/>
  <c r="H6" i="3"/>
  <c r="D8" i="3"/>
  <c r="D12" i="3"/>
  <c r="D3" i="3"/>
  <c r="E48" i="6" s="1"/>
  <c r="F4" i="3"/>
  <c r="H5" i="3"/>
  <c r="F8" i="3"/>
  <c r="F12" i="3"/>
  <c r="E3" i="3"/>
  <c r="F48" i="6" s="1"/>
  <c r="G4" i="3"/>
  <c r="H49" i="6" s="1"/>
  <c r="H4" i="6" s="1"/>
  <c r="C6" i="3"/>
  <c r="C3" i="3"/>
  <c r="D48" i="6" s="1"/>
  <c r="E4" i="3"/>
  <c r="G5" i="3"/>
  <c r="H50" i="6" s="1"/>
  <c r="H5" i="6" s="1"/>
  <c r="N5" i="6" s="1"/>
  <c r="C7" i="3"/>
  <c r="H32" i="6"/>
  <c r="F32" i="6"/>
  <c r="E32" i="6"/>
  <c r="G32" i="6"/>
  <c r="I32" i="6"/>
  <c r="D75" i="4"/>
  <c r="M30" i="5" s="1"/>
  <c r="E75" i="4"/>
  <c r="N30" i="5" s="1"/>
  <c r="N29" i="5" s="1"/>
  <c r="N28" i="5" s="1"/>
  <c r="N27" i="5" s="1"/>
  <c r="N26" i="5" s="1"/>
  <c r="N25" i="5" s="1"/>
  <c r="N24" i="5" s="1"/>
  <c r="N23" i="5" s="1"/>
  <c r="N22" i="5" s="1"/>
  <c r="N21" i="5" s="1"/>
  <c r="N20" i="5" s="1"/>
  <c r="N19" i="5" s="1"/>
  <c r="N18" i="5" s="1"/>
  <c r="G35" i="5" s="1"/>
  <c r="F59" i="4"/>
  <c r="O3" i="5" s="1"/>
  <c r="O4" i="5" s="1"/>
  <c r="B59" i="4"/>
  <c r="K3" i="5" s="1"/>
  <c r="K4" i="5" s="1"/>
  <c r="K5" i="5" s="1"/>
  <c r="D59" i="4"/>
  <c r="C59" i="4"/>
  <c r="L3" i="5" s="1"/>
  <c r="F17" i="2"/>
  <c r="H17" i="2"/>
  <c r="G17" i="2"/>
  <c r="C17" i="2"/>
  <c r="E17" i="2"/>
  <c r="D17" i="2"/>
  <c r="G59" i="4"/>
  <c r="P3" i="5" s="1"/>
  <c r="P4" i="5" s="1"/>
  <c r="E59" i="4"/>
  <c r="N3" i="5" s="1"/>
  <c r="N4" i="5" s="1"/>
  <c r="N5" i="5" s="1"/>
  <c r="F75" i="4"/>
  <c r="O30" i="5" s="1"/>
  <c r="O29" i="5" s="1"/>
  <c r="O28" i="5" s="1"/>
  <c r="O27" i="5" s="1"/>
  <c r="O26" i="5" s="1"/>
  <c r="O25" i="5" s="1"/>
  <c r="O24" i="5" s="1"/>
  <c r="O23" i="5" s="1"/>
  <c r="G75" i="4"/>
  <c r="P30" i="5" s="1"/>
  <c r="P29" i="5" s="1"/>
  <c r="P28" i="5" s="1"/>
  <c r="P27" i="5" s="1"/>
  <c r="P26" i="5" s="1"/>
  <c r="P25" i="5" s="1"/>
  <c r="P24" i="5" s="1"/>
  <c r="P23" i="5" s="1"/>
  <c r="P22" i="5" s="1"/>
  <c r="P21" i="5" s="1"/>
  <c r="P20" i="5" s="1"/>
  <c r="P19" i="5" s="1"/>
  <c r="P18" i="5" s="1"/>
  <c r="I35" i="5" s="1"/>
  <c r="C75" i="4"/>
  <c r="B75" i="4"/>
  <c r="C13" i="3" l="1"/>
  <c r="D13" i="3"/>
  <c r="H13" i="3"/>
  <c r="G13" i="3"/>
  <c r="H58" i="6" s="1"/>
  <c r="H13" i="6" s="1"/>
  <c r="N13" i="6" s="1"/>
  <c r="U94" i="8"/>
  <c r="G94" i="8" s="1"/>
  <c r="U88" i="8"/>
  <c r="G88" i="8" s="1"/>
  <c r="U91" i="8"/>
  <c r="G91" i="8" s="1"/>
  <c r="U90" i="8"/>
  <c r="G90" i="8" s="1"/>
  <c r="U93" i="8"/>
  <c r="G93" i="8" s="1"/>
  <c r="U84" i="8"/>
  <c r="G84" i="8" s="1"/>
  <c r="U89" i="8"/>
  <c r="G89" i="8" s="1"/>
  <c r="U83" i="8"/>
  <c r="G83" i="8" s="1"/>
  <c r="U95" i="8"/>
  <c r="G95" i="8" s="1"/>
  <c r="U92" i="8"/>
  <c r="G92" i="8" s="1"/>
  <c r="U86" i="8"/>
  <c r="G86" i="8" s="1"/>
  <c r="U87" i="8"/>
  <c r="G87" i="8" s="1"/>
  <c r="U96" i="8"/>
  <c r="G96" i="8" s="1"/>
  <c r="U85" i="8"/>
  <c r="G85" i="8" s="1"/>
  <c r="U75" i="8"/>
  <c r="G75" i="8" s="1"/>
  <c r="U73" i="8"/>
  <c r="G73" i="8" s="1"/>
  <c r="U77" i="8"/>
  <c r="G77" i="8" s="1"/>
  <c r="U72" i="8"/>
  <c r="G72" i="8" s="1"/>
  <c r="U74" i="8"/>
  <c r="G74" i="8" s="1"/>
  <c r="U80" i="8"/>
  <c r="G80" i="8" s="1"/>
  <c r="U67" i="8"/>
  <c r="G67" i="8" s="1"/>
  <c r="U70" i="8"/>
  <c r="G70" i="8" s="1"/>
  <c r="U76" i="8"/>
  <c r="G76" i="8" s="1"/>
  <c r="U71" i="8"/>
  <c r="G71" i="8" s="1"/>
  <c r="U78" i="8"/>
  <c r="G78" i="8" s="1"/>
  <c r="U68" i="8"/>
  <c r="G68" i="8" s="1"/>
  <c r="U69" i="8"/>
  <c r="G69" i="8" s="1"/>
  <c r="U79" i="8"/>
  <c r="G79" i="8" s="1"/>
  <c r="U81" i="8"/>
  <c r="G81" i="8" s="1"/>
  <c r="U44" i="8"/>
  <c r="G44" i="8" s="1"/>
  <c r="U39" i="8"/>
  <c r="G39" i="8" s="1"/>
  <c r="N65" i="8"/>
  <c r="G65" i="8" s="1"/>
  <c r="U41" i="8"/>
  <c r="G41" i="8" s="1"/>
  <c r="U64" i="8"/>
  <c r="G64" i="8" s="1"/>
  <c r="U56" i="8"/>
  <c r="G56" i="8" s="1"/>
  <c r="U58" i="8"/>
  <c r="G58" i="8" s="1"/>
  <c r="U60" i="8"/>
  <c r="G60" i="8" s="1"/>
  <c r="U63" i="8"/>
  <c r="G63" i="8" s="1"/>
  <c r="U59" i="8"/>
  <c r="G59" i="8" s="1"/>
  <c r="U51" i="8"/>
  <c r="G51" i="8" s="1"/>
  <c r="U55" i="8"/>
  <c r="G55" i="8" s="1"/>
  <c r="U53" i="8"/>
  <c r="G53" i="8" s="1"/>
  <c r="U57" i="8"/>
  <c r="G57" i="8" s="1"/>
  <c r="U52" i="8"/>
  <c r="G52" i="8" s="1"/>
  <c r="U62" i="8"/>
  <c r="G62" i="8" s="1"/>
  <c r="U54" i="8"/>
  <c r="G54" i="8" s="1"/>
  <c r="U61" i="8"/>
  <c r="G61" i="8" s="1"/>
  <c r="U37" i="8"/>
  <c r="G37" i="8" s="1"/>
  <c r="U43" i="8"/>
  <c r="G43" i="8" s="1"/>
  <c r="U45" i="8"/>
  <c r="G45" i="8" s="1"/>
  <c r="U48" i="8"/>
  <c r="G48" i="8" s="1"/>
  <c r="U49" i="8"/>
  <c r="G49" i="8" s="1"/>
  <c r="U38" i="8"/>
  <c r="G38" i="8" s="1"/>
  <c r="U36" i="8"/>
  <c r="G36" i="8" s="1"/>
  <c r="U42" i="8"/>
  <c r="G42" i="8" s="1"/>
  <c r="U40" i="8"/>
  <c r="G40" i="8" s="1"/>
  <c r="U46" i="8"/>
  <c r="G46" i="8" s="1"/>
  <c r="U35" i="8"/>
  <c r="G35" i="8" s="1"/>
  <c r="U47" i="8"/>
  <c r="G47" i="8" s="1"/>
  <c r="M19" i="8"/>
  <c r="K19" i="8"/>
  <c r="J19" i="8"/>
  <c r="J33" i="8" s="1"/>
  <c r="C9" i="3"/>
  <c r="C49" i="8"/>
  <c r="T42" i="8"/>
  <c r="F42" i="8" s="1"/>
  <c r="T47" i="8"/>
  <c r="F47" i="8" s="1"/>
  <c r="T39" i="8"/>
  <c r="F39" i="8" s="1"/>
  <c r="T40" i="8"/>
  <c r="F40" i="8" s="1"/>
  <c r="T44" i="8"/>
  <c r="F44" i="8" s="1"/>
  <c r="T36" i="8"/>
  <c r="F36" i="8" s="1"/>
  <c r="T48" i="8"/>
  <c r="F48" i="8" s="1"/>
  <c r="T49" i="8"/>
  <c r="F49" i="8" s="1"/>
  <c r="T41" i="8"/>
  <c r="F41" i="8" s="1"/>
  <c r="T46" i="8"/>
  <c r="F46" i="8" s="1"/>
  <c r="T38" i="8"/>
  <c r="F38" i="8" s="1"/>
  <c r="T43" i="8"/>
  <c r="F43" i="8" s="1"/>
  <c r="T35" i="8"/>
  <c r="F35" i="8" s="1"/>
  <c r="T45" i="8"/>
  <c r="F45" i="8" s="1"/>
  <c r="T37" i="8"/>
  <c r="F37" i="8" s="1"/>
  <c r="S46" i="8"/>
  <c r="E46" i="8" s="1"/>
  <c r="S40" i="8"/>
  <c r="E40" i="8" s="1"/>
  <c r="S36" i="8"/>
  <c r="E36" i="8" s="1"/>
  <c r="S49" i="8"/>
  <c r="E49" i="8" s="1"/>
  <c r="S47" i="8"/>
  <c r="E47" i="8" s="1"/>
  <c r="S45" i="8"/>
  <c r="E45" i="8" s="1"/>
  <c r="S43" i="8"/>
  <c r="E43" i="8" s="1"/>
  <c r="S41" i="8"/>
  <c r="E41" i="8" s="1"/>
  <c r="S39" i="8"/>
  <c r="E39" i="8" s="1"/>
  <c r="S37" i="8"/>
  <c r="E37" i="8" s="1"/>
  <c r="S35" i="8"/>
  <c r="E35" i="8" s="1"/>
  <c r="S44" i="8"/>
  <c r="E44" i="8" s="1"/>
  <c r="S48" i="8"/>
  <c r="E48" i="8" s="1"/>
  <c r="S42" i="8"/>
  <c r="E42" i="8" s="1"/>
  <c r="S38" i="8"/>
  <c r="E38" i="8" s="1"/>
  <c r="R46" i="8"/>
  <c r="D46" i="8" s="1"/>
  <c r="R38" i="8"/>
  <c r="D38" i="8" s="1"/>
  <c r="R49" i="8"/>
  <c r="R41" i="8"/>
  <c r="D41" i="8" s="1"/>
  <c r="R44" i="8"/>
  <c r="D44" i="8" s="1"/>
  <c r="R36" i="8"/>
  <c r="D36" i="8" s="1"/>
  <c r="R45" i="8"/>
  <c r="D45" i="8" s="1"/>
  <c r="R47" i="8"/>
  <c r="D47" i="8" s="1"/>
  <c r="R39" i="8"/>
  <c r="D39" i="8" s="1"/>
  <c r="R40" i="8"/>
  <c r="D40" i="8" s="1"/>
  <c r="R42" i="8"/>
  <c r="D42" i="8" s="1"/>
  <c r="R37" i="8"/>
  <c r="D37" i="8" s="1"/>
  <c r="R48" i="8"/>
  <c r="D48" i="8" s="1"/>
  <c r="R43" i="8"/>
  <c r="D43" i="8" s="1"/>
  <c r="R35" i="8"/>
  <c r="D35" i="8" s="1"/>
  <c r="D49" i="8"/>
  <c r="AT10" i="7"/>
  <c r="O26" i="8" s="1"/>
  <c r="AR5" i="7"/>
  <c r="M21" i="8" s="1"/>
  <c r="AQ5" i="7"/>
  <c r="L21" i="8" s="1"/>
  <c r="AP5" i="7"/>
  <c r="K21" i="8" s="1"/>
  <c r="AT5" i="7"/>
  <c r="O21" i="8" s="1"/>
  <c r="AS5" i="7"/>
  <c r="N21" i="8" s="1"/>
  <c r="AS10" i="7"/>
  <c r="N26" i="8" s="1"/>
  <c r="AQ10" i="7"/>
  <c r="L26" i="8" s="1"/>
  <c r="AR10" i="7"/>
  <c r="M26" i="8" s="1"/>
  <c r="AO17" i="7"/>
  <c r="AK17" i="7"/>
  <c r="AQ3" i="7"/>
  <c r="AJ17" i="7"/>
  <c r="AS3" i="7"/>
  <c r="AL17" i="7"/>
  <c r="AH17" i="7"/>
  <c r="AT3" i="7"/>
  <c r="AM17" i="7"/>
  <c r="AI17" i="7"/>
  <c r="G11" i="3"/>
  <c r="H56" i="6" s="1"/>
  <c r="H11" i="6" s="1"/>
  <c r="N11" i="6" s="1"/>
  <c r="H11" i="3"/>
  <c r="M29" i="5"/>
  <c r="M28" i="5" s="1"/>
  <c r="M27" i="5" s="1"/>
  <c r="M26" i="5" s="1"/>
  <c r="M25" i="5" s="1"/>
  <c r="M24" i="5" s="1"/>
  <c r="M23" i="5" s="1"/>
  <c r="M22" i="5" s="1"/>
  <c r="M21" i="5" s="1"/>
  <c r="M20" i="5" s="1"/>
  <c r="M19" i="5" s="1"/>
  <c r="M18" i="5" s="1"/>
  <c r="F35" i="5" s="1"/>
  <c r="H9" i="3"/>
  <c r="G9" i="3"/>
  <c r="H54" i="6" s="1"/>
  <c r="H9" i="6" s="1"/>
  <c r="N9" i="6" s="1"/>
  <c r="C10" i="3"/>
  <c r="D11" i="3"/>
  <c r="C11" i="3"/>
  <c r="D10" i="3"/>
  <c r="F9" i="3"/>
  <c r="D9" i="3"/>
  <c r="E9" i="3"/>
  <c r="E11" i="3"/>
  <c r="F13" i="3"/>
  <c r="E13" i="3"/>
  <c r="F11" i="3"/>
  <c r="O5" i="5"/>
  <c r="O6" i="5" s="1"/>
  <c r="O7" i="5" s="1"/>
  <c r="O8" i="5" s="1"/>
  <c r="L4" i="5"/>
  <c r="K6" i="5"/>
  <c r="K7" i="5" s="1"/>
  <c r="M3" i="5"/>
  <c r="M4" i="5" s="1"/>
  <c r="M5" i="5" s="1"/>
  <c r="M6" i="5" s="1"/>
  <c r="L30" i="5"/>
  <c r="L29" i="5" s="1"/>
  <c r="L28" i="5" s="1"/>
  <c r="L27" i="5" s="1"/>
  <c r="L26" i="5" s="1"/>
  <c r="L25" i="5" s="1"/>
  <c r="L24" i="5" s="1"/>
  <c r="L23" i="5" s="1"/>
  <c r="L22" i="5" s="1"/>
  <c r="L21" i="5" s="1"/>
  <c r="L20" i="5" s="1"/>
  <c r="L19" i="5" s="1"/>
  <c r="L18" i="5" s="1"/>
  <c r="E35" i="5" s="1"/>
  <c r="N6" i="5"/>
  <c r="N7" i="5" s="1"/>
  <c r="N8" i="5" s="1"/>
  <c r="K30" i="5"/>
  <c r="K29" i="5" s="1"/>
  <c r="K28" i="5" s="1"/>
  <c r="K27" i="5" s="1"/>
  <c r="K26" i="5" s="1"/>
  <c r="K25" i="5" s="1"/>
  <c r="K24" i="5" s="1"/>
  <c r="K23" i="5" s="1"/>
  <c r="K22" i="5" s="1"/>
  <c r="K21" i="5" s="1"/>
  <c r="K20" i="5" s="1"/>
  <c r="K19" i="5" s="1"/>
  <c r="K18" i="5" s="1"/>
  <c r="D35" i="5" s="1"/>
  <c r="P5" i="5"/>
  <c r="P6" i="5" s="1"/>
  <c r="P7" i="5" s="1"/>
  <c r="O22" i="5"/>
  <c r="O21" i="5" s="1"/>
  <c r="O20" i="5" s="1"/>
  <c r="O19" i="5" s="1"/>
  <c r="O18" i="5" s="1"/>
  <c r="H35" i="5" s="1"/>
  <c r="V21" i="8" l="1"/>
  <c r="H21" i="8" s="1"/>
  <c r="H5" i="8" s="1"/>
  <c r="K33" i="8"/>
  <c r="T32" i="8"/>
  <c r="F32" i="8" s="1"/>
  <c r="F16" i="8" s="1"/>
  <c r="M33" i="8"/>
  <c r="V29" i="8"/>
  <c r="H29" i="8" s="1"/>
  <c r="H13" i="8" s="1"/>
  <c r="V23" i="8"/>
  <c r="H23" i="8" s="1"/>
  <c r="H7" i="8" s="1"/>
  <c r="V26" i="8"/>
  <c r="H26" i="8" s="1"/>
  <c r="H10" i="8" s="1"/>
  <c r="V33" i="8"/>
  <c r="V32" i="8"/>
  <c r="H32" i="8" s="1"/>
  <c r="H16" i="8" s="1"/>
  <c r="T30" i="8"/>
  <c r="T22" i="8"/>
  <c r="F22" i="8" s="1"/>
  <c r="F6" i="8" s="1"/>
  <c r="T27" i="8"/>
  <c r="F27" i="8" s="1"/>
  <c r="F11" i="8" s="1"/>
  <c r="T19" i="8"/>
  <c r="T23" i="8"/>
  <c r="F23" i="8" s="1"/>
  <c r="F7" i="8" s="1"/>
  <c r="T24" i="8"/>
  <c r="T29" i="8"/>
  <c r="F29" i="8" s="1"/>
  <c r="F13" i="8" s="1"/>
  <c r="T21" i="8"/>
  <c r="F21" i="8" s="1"/>
  <c r="F5" i="8" s="1"/>
  <c r="T31" i="8"/>
  <c r="F31" i="8" s="1"/>
  <c r="F15" i="8" s="1"/>
  <c r="T26" i="8"/>
  <c r="F26" i="8" s="1"/>
  <c r="F10" i="8" s="1"/>
  <c r="T28" i="8"/>
  <c r="F28" i="8" s="1"/>
  <c r="F12" i="8" s="1"/>
  <c r="T20" i="8"/>
  <c r="F20" i="8" s="1"/>
  <c r="F4" i="8" s="1"/>
  <c r="T33" i="8"/>
  <c r="T25" i="8"/>
  <c r="F25" i="8" s="1"/>
  <c r="F9" i="8" s="1"/>
  <c r="S27" i="8"/>
  <c r="E27" i="8" s="1"/>
  <c r="E11" i="8" s="1"/>
  <c r="S23" i="8"/>
  <c r="E23" i="8" s="1"/>
  <c r="E7" i="8" s="1"/>
  <c r="S32" i="8"/>
  <c r="E32" i="8" s="1"/>
  <c r="E16" i="8" s="1"/>
  <c r="S30" i="8"/>
  <c r="E30" i="8" s="1"/>
  <c r="E14" i="8" s="1"/>
  <c r="S28" i="8"/>
  <c r="E28" i="8" s="1"/>
  <c r="E12" i="8" s="1"/>
  <c r="S26" i="8"/>
  <c r="E26" i="8" s="1"/>
  <c r="E10" i="8" s="1"/>
  <c r="S24" i="8"/>
  <c r="E24" i="8" s="1"/>
  <c r="E8" i="8" s="1"/>
  <c r="S22" i="8"/>
  <c r="E22" i="8" s="1"/>
  <c r="E6" i="8" s="1"/>
  <c r="S20" i="8"/>
  <c r="E20" i="8" s="1"/>
  <c r="E4" i="8" s="1"/>
  <c r="S29" i="8"/>
  <c r="E29" i="8" s="1"/>
  <c r="E13" i="8" s="1"/>
  <c r="S31" i="8"/>
  <c r="E31" i="8" s="1"/>
  <c r="E15" i="8" s="1"/>
  <c r="S21" i="8"/>
  <c r="E21" i="8" s="1"/>
  <c r="E5" i="8" s="1"/>
  <c r="S33" i="8"/>
  <c r="S19" i="8"/>
  <c r="S25" i="8"/>
  <c r="R29" i="8"/>
  <c r="D29" i="8" s="1"/>
  <c r="D13" i="8" s="1"/>
  <c r="R21" i="8"/>
  <c r="D21" i="8" s="1"/>
  <c r="D5" i="8" s="1"/>
  <c r="R32" i="8"/>
  <c r="D32" i="8" s="1"/>
  <c r="D16" i="8" s="1"/>
  <c r="R24" i="8"/>
  <c r="D24" i="8" s="1"/>
  <c r="D8" i="8" s="1"/>
  <c r="R23" i="8"/>
  <c r="D23" i="8" s="1"/>
  <c r="D7" i="8" s="1"/>
  <c r="R27" i="8"/>
  <c r="D27" i="8" s="1"/>
  <c r="D11" i="8" s="1"/>
  <c r="R19" i="8"/>
  <c r="D19" i="8" s="1"/>
  <c r="D3" i="8" s="1"/>
  <c r="R31" i="8"/>
  <c r="D31" i="8" s="1"/>
  <c r="D15" i="8" s="1"/>
  <c r="R30" i="8"/>
  <c r="D30" i="8" s="1"/>
  <c r="D14" i="8" s="1"/>
  <c r="R22" i="8"/>
  <c r="D22" i="8" s="1"/>
  <c r="D6" i="8" s="1"/>
  <c r="R28" i="8"/>
  <c r="D28" i="8" s="1"/>
  <c r="D12" i="8" s="1"/>
  <c r="R33" i="8"/>
  <c r="D33" i="8" s="1"/>
  <c r="R25" i="8"/>
  <c r="D25" i="8" s="1"/>
  <c r="D9" i="8" s="1"/>
  <c r="R20" i="8"/>
  <c r="D20" i="8" s="1"/>
  <c r="D4" i="8" s="1"/>
  <c r="R26" i="8"/>
  <c r="D26" i="8" s="1"/>
  <c r="D10" i="8" s="1"/>
  <c r="Q32" i="8"/>
  <c r="C32" i="8" s="1"/>
  <c r="C16" i="8" s="1"/>
  <c r="Q28" i="8"/>
  <c r="C28" i="8" s="1"/>
  <c r="C12" i="8" s="1"/>
  <c r="Q24" i="8"/>
  <c r="C24" i="8" s="1"/>
  <c r="C8" i="8" s="1"/>
  <c r="Q20" i="8"/>
  <c r="C20" i="8" s="1"/>
  <c r="C4" i="8" s="1"/>
  <c r="Q26" i="8"/>
  <c r="C26" i="8" s="1"/>
  <c r="C10" i="8" s="1"/>
  <c r="Q33" i="8"/>
  <c r="C33" i="8" s="1"/>
  <c r="Q29" i="8"/>
  <c r="C29" i="8" s="1"/>
  <c r="C13" i="8" s="1"/>
  <c r="Q25" i="8"/>
  <c r="C25" i="8" s="1"/>
  <c r="C9" i="8" s="1"/>
  <c r="Q21" i="8"/>
  <c r="C21" i="8" s="1"/>
  <c r="C5" i="8" s="1"/>
  <c r="Q30" i="8"/>
  <c r="C30" i="8" s="1"/>
  <c r="C14" i="8" s="1"/>
  <c r="Q31" i="8"/>
  <c r="C31" i="8" s="1"/>
  <c r="C15" i="8" s="1"/>
  <c r="Q27" i="8"/>
  <c r="C27" i="8" s="1"/>
  <c r="C11" i="8" s="1"/>
  <c r="Q23" i="8"/>
  <c r="C23" i="8" s="1"/>
  <c r="C7" i="8" s="1"/>
  <c r="Q19" i="8"/>
  <c r="C19" i="8" s="1"/>
  <c r="C3" i="8" s="1"/>
  <c r="Q22" i="8"/>
  <c r="C22" i="8" s="1"/>
  <c r="C6" i="8" s="1"/>
  <c r="AR17" i="7"/>
  <c r="AP17" i="7"/>
  <c r="AQ17" i="7"/>
  <c r="L19" i="8"/>
  <c r="L33" i="8" s="1"/>
  <c r="AT17" i="7"/>
  <c r="O19" i="8"/>
  <c r="O33" i="8" s="1"/>
  <c r="AS17" i="7"/>
  <c r="N19" i="8"/>
  <c r="N33" i="8" s="1"/>
  <c r="E25" i="8"/>
  <c r="E9" i="8" s="1"/>
  <c r="F19" i="8"/>
  <c r="F3" i="8" s="1"/>
  <c r="F24" i="8"/>
  <c r="F8" i="8" s="1"/>
  <c r="F30" i="8"/>
  <c r="F14" i="8" s="1"/>
  <c r="D17" i="3"/>
  <c r="G17" i="3"/>
  <c r="E17" i="3"/>
  <c r="C17" i="3"/>
  <c r="K8" i="5"/>
  <c r="K9" i="5" s="1"/>
  <c r="H17" i="3"/>
  <c r="F17" i="3"/>
  <c r="L5" i="5"/>
  <c r="L6" i="5" s="1"/>
  <c r="M7" i="5"/>
  <c r="M8" i="5" s="1"/>
  <c r="N9" i="5"/>
  <c r="N10" i="5" s="1"/>
  <c r="N11" i="5" s="1"/>
  <c r="O9" i="5"/>
  <c r="P8" i="5"/>
  <c r="P9" i="5" s="1"/>
  <c r="I62" i="6" l="1"/>
  <c r="I17" i="6" s="1"/>
  <c r="G62" i="6"/>
  <c r="G17" i="6" s="1"/>
  <c r="D62" i="6"/>
  <c r="D17" i="6" s="1"/>
  <c r="F62" i="6"/>
  <c r="F17" i="6" s="1"/>
  <c r="H62" i="6"/>
  <c r="H17" i="6" s="1"/>
  <c r="E62" i="6"/>
  <c r="E17" i="6" s="1"/>
  <c r="V31" i="8"/>
  <c r="H31" i="8" s="1"/>
  <c r="H15" i="8" s="1"/>
  <c r="V19" i="8"/>
  <c r="V22" i="8"/>
  <c r="H22" i="8" s="1"/>
  <c r="H6" i="8" s="1"/>
  <c r="V27" i="8"/>
  <c r="H27" i="8" s="1"/>
  <c r="H11" i="8" s="1"/>
  <c r="V30" i="8"/>
  <c r="H30" i="8" s="1"/>
  <c r="H14" i="8" s="1"/>
  <c r="V20" i="8"/>
  <c r="H20" i="8" s="1"/>
  <c r="H4" i="8" s="1"/>
  <c r="V24" i="8"/>
  <c r="H24" i="8" s="1"/>
  <c r="H8" i="8" s="1"/>
  <c r="V28" i="8"/>
  <c r="H28" i="8" s="1"/>
  <c r="H12" i="8" s="1"/>
  <c r="V25" i="8"/>
  <c r="H25" i="8" s="1"/>
  <c r="H9" i="8" s="1"/>
  <c r="F33" i="8"/>
  <c r="E19" i="8"/>
  <c r="E3" i="8" s="1"/>
  <c r="F33" i="6" s="1"/>
  <c r="H33" i="8"/>
  <c r="F17" i="8"/>
  <c r="G33" i="6"/>
  <c r="E33" i="6"/>
  <c r="D17" i="8"/>
  <c r="E33" i="8"/>
  <c r="C17" i="8"/>
  <c r="D33" i="6"/>
  <c r="U30" i="8"/>
  <c r="U26" i="8"/>
  <c r="G26" i="8" s="1"/>
  <c r="G10" i="8" s="1"/>
  <c r="U22" i="8"/>
  <c r="G22" i="8" s="1"/>
  <c r="G6" i="8" s="1"/>
  <c r="U33" i="8"/>
  <c r="G33" i="8" s="1"/>
  <c r="U29" i="8"/>
  <c r="G29" i="8" s="1"/>
  <c r="G13" i="8" s="1"/>
  <c r="U25" i="8"/>
  <c r="G25" i="8" s="1"/>
  <c r="G9" i="8" s="1"/>
  <c r="U21" i="8"/>
  <c r="G21" i="8" s="1"/>
  <c r="G5" i="8" s="1"/>
  <c r="U20" i="8"/>
  <c r="G20" i="8" s="1"/>
  <c r="G4" i="8" s="1"/>
  <c r="U32" i="8"/>
  <c r="G32" i="8" s="1"/>
  <c r="G16" i="8" s="1"/>
  <c r="U28" i="8"/>
  <c r="G28" i="8" s="1"/>
  <c r="G12" i="8" s="1"/>
  <c r="U24" i="8"/>
  <c r="G24" i="8" s="1"/>
  <c r="G8" i="8" s="1"/>
  <c r="U31" i="8"/>
  <c r="G31" i="8" s="1"/>
  <c r="G15" i="8" s="1"/>
  <c r="U27" i="8"/>
  <c r="G27" i="8" s="1"/>
  <c r="G11" i="8" s="1"/>
  <c r="U23" i="8"/>
  <c r="G23" i="8" s="1"/>
  <c r="G7" i="8" s="1"/>
  <c r="U19" i="8"/>
  <c r="G19" i="8" s="1"/>
  <c r="G3" i="8" s="1"/>
  <c r="H19" i="8"/>
  <c r="H3" i="8" s="1"/>
  <c r="G30" i="8"/>
  <c r="G14" i="8" s="1"/>
  <c r="L7" i="5"/>
  <c r="L8" i="5" s="1"/>
  <c r="M9" i="5"/>
  <c r="M10" i="5" s="1"/>
  <c r="M11" i="5" s="1"/>
  <c r="M12" i="5" s="1"/>
  <c r="K10" i="5"/>
  <c r="K11" i="5" s="1"/>
  <c r="N12" i="5"/>
  <c r="P10" i="5"/>
  <c r="O10" i="5"/>
  <c r="G3" i="6" l="1"/>
  <c r="G47" i="6"/>
  <c r="E3" i="6"/>
  <c r="E47" i="6"/>
  <c r="F3" i="6"/>
  <c r="F47" i="6"/>
  <c r="D3" i="6"/>
  <c r="D47" i="6"/>
  <c r="E17" i="8"/>
  <c r="G17" i="8"/>
  <c r="H33" i="6"/>
  <c r="H17" i="8"/>
  <c r="I33" i="6"/>
  <c r="L9" i="5"/>
  <c r="L10" i="5" s="1"/>
  <c r="L11" i="5" s="1"/>
  <c r="M13" i="5"/>
  <c r="M14" i="5" s="1"/>
  <c r="M15" i="5" s="1"/>
  <c r="N13" i="5"/>
  <c r="N14" i="5" s="1"/>
  <c r="P11" i="5"/>
  <c r="P12" i="5" s="1"/>
  <c r="O11" i="5"/>
  <c r="O12" i="5" s="1"/>
  <c r="O13" i="5" s="1"/>
  <c r="O14" i="5" s="1"/>
  <c r="O15" i="5" s="1"/>
  <c r="K12" i="5"/>
  <c r="K13" i="5" s="1"/>
  <c r="K14" i="5" s="1"/>
  <c r="K15" i="5" s="1"/>
  <c r="D32" i="5" s="1"/>
  <c r="I3" i="6" l="1"/>
  <c r="I47" i="6"/>
  <c r="H3" i="6"/>
  <c r="H47" i="6"/>
  <c r="L12" i="5"/>
  <c r="L13" i="5" s="1"/>
  <c r="L14" i="5" s="1"/>
  <c r="L15" i="5" s="1"/>
  <c r="E32" i="5" s="1"/>
  <c r="F32" i="5"/>
  <c r="H32" i="5"/>
  <c r="N15" i="5"/>
  <c r="G32" i="5" s="1"/>
  <c r="P13" i="5"/>
  <c r="P14" i="5" s="1"/>
  <c r="P15" i="5" s="1"/>
  <c r="I32" i="5" s="1"/>
</calcChain>
</file>

<file path=xl/sharedStrings.xml><?xml version="1.0" encoding="utf-8"?>
<sst xmlns="http://schemas.openxmlformats.org/spreadsheetml/2006/main" count="1983" uniqueCount="135">
  <si>
    <t>West Solar</t>
  </si>
  <si>
    <t>North Solar</t>
  </si>
  <si>
    <t>West Wind</t>
  </si>
  <si>
    <t>South Wind</t>
  </si>
  <si>
    <t>Coal Gen</t>
  </si>
  <si>
    <t>Gas Gen</t>
  </si>
  <si>
    <t>MCR</t>
  </si>
  <si>
    <t>Price</t>
  </si>
  <si>
    <t>East Mine</t>
  </si>
  <si>
    <t>P1</t>
  </si>
  <si>
    <t>P2</t>
  </si>
  <si>
    <t>P3</t>
  </si>
  <si>
    <t>P4</t>
  </si>
  <si>
    <t>P5</t>
  </si>
  <si>
    <t>P6</t>
  </si>
  <si>
    <t>Demand</t>
  </si>
  <si>
    <t>East Agric</t>
  </si>
  <si>
    <t>South Co-op</t>
  </si>
  <si>
    <t>New Smelter</t>
  </si>
  <si>
    <t>Capital Munic</t>
  </si>
  <si>
    <t>Port Town</t>
  </si>
  <si>
    <t>Peak Demand</t>
  </si>
  <si>
    <t>DR Price</t>
  </si>
  <si>
    <t>DR Capacity</t>
  </si>
  <si>
    <t>Supply</t>
  </si>
  <si>
    <t>Actual production / consumption</t>
  </si>
  <si>
    <t>Type</t>
  </si>
  <si>
    <t>Clearing Price</t>
  </si>
  <si>
    <t>Payment (ZAR)</t>
  </si>
  <si>
    <t>Participant</t>
  </si>
  <si>
    <t>Balancing Prices</t>
  </si>
  <si>
    <t>Imbalance Energy Bought</t>
  </si>
  <si>
    <t>Imbalance Energy Sold</t>
  </si>
  <si>
    <t>Total</t>
  </si>
  <si>
    <t>Balancing Stack Up (Bought)</t>
  </si>
  <si>
    <t>Combined stack</t>
  </si>
  <si>
    <t>Balancing Price Bought (indicative)</t>
  </si>
  <si>
    <t>Balancing Price Bought (transition)</t>
  </si>
  <si>
    <t>Required Stack</t>
  </si>
  <si>
    <t>Balancing Price Sold (indicative)</t>
  </si>
  <si>
    <t>Balancing Price Sold (transition)</t>
  </si>
  <si>
    <t>Note: +ve production;  -ve consumption</t>
  </si>
  <si>
    <t>Transition/Indicative (0=Transition; 1=Indicative)</t>
  </si>
  <si>
    <t>Total Balancing Payment</t>
  </si>
  <si>
    <t>Market Payment (ZAR)</t>
  </si>
  <si>
    <t>TOTAL</t>
  </si>
  <si>
    <t>DAY-AHEAD ENERGY</t>
  </si>
  <si>
    <t>BALANCING</t>
  </si>
  <si>
    <t>Average price (R/MWh)</t>
  </si>
  <si>
    <t>Total Demand</t>
  </si>
  <si>
    <t>Total Instructed</t>
  </si>
  <si>
    <t>Balancing Stack Up (Sold)</t>
  </si>
  <si>
    <t>Balancing Payments (ZAR)</t>
  </si>
  <si>
    <t>Additional Sales on Instruction</t>
  </si>
  <si>
    <t>Additional Purchases on Instruction</t>
  </si>
  <si>
    <t>Additional Sales within MAB</t>
  </si>
  <si>
    <t>Additional Purchases within MAB</t>
  </si>
  <si>
    <t>Additional Sales against Instruction</t>
  </si>
  <si>
    <t>Additional Purchases against Instruction</t>
  </si>
  <si>
    <t>Load shedding</t>
  </si>
  <si>
    <t>Intra-day -6</t>
  </si>
  <si>
    <t>Intra-day 0</t>
  </si>
  <si>
    <t>Intra-day 6</t>
  </si>
  <si>
    <t>Intra-day 12</t>
  </si>
  <si>
    <t>Intra-day 18</t>
  </si>
  <si>
    <t>Change from IDM 6</t>
  </si>
  <si>
    <t>Change from IDM 0</t>
  </si>
  <si>
    <t>Change from IDM -6</t>
  </si>
  <si>
    <t>Change from day-ahead</t>
  </si>
  <si>
    <t>Change from IDM 12</t>
  </si>
  <si>
    <t>P5 and P6 occur after IDM 18, others locked</t>
  </si>
  <si>
    <t>P4, P5 and P6 occur after IDM 12, others locked</t>
  </si>
  <si>
    <t>Intra-day -6 (IDM -6) On Instruction</t>
  </si>
  <si>
    <t>Intra-day -6 (IDM -6) Against Instruction</t>
  </si>
  <si>
    <t>Intra-day -6 (IDM -6) Revised declarations</t>
  </si>
  <si>
    <t>IDM -6 Schedule</t>
  </si>
  <si>
    <t>+ve Energy sold against instruction; -ve Energy purchased against instruction</t>
  </si>
  <si>
    <t>+ve Energy purchased on instruction; -ve Energy sold on instruction</t>
  </si>
  <si>
    <t>Intra-day price (-6)</t>
  </si>
  <si>
    <t>Intra-day Payments</t>
  </si>
  <si>
    <t>Total Intra-day Payment</t>
  </si>
  <si>
    <t>Intra-day -6 On Inst</t>
  </si>
  <si>
    <t>Intra-day -6 Against Inst</t>
  </si>
  <si>
    <t>Change from day-ahead (Against Instr)</t>
  </si>
  <si>
    <t>Intra-day 0 (IDM 0) Revised declarations</t>
  </si>
  <si>
    <t>Change from IDM -6 (Against Instr)</t>
  </si>
  <si>
    <t>IDM 0 Schedule</t>
  </si>
  <si>
    <t>Intra-day 0 (IDM 0) Against Instruction</t>
  </si>
  <si>
    <t>Intra-day 0 (IDM 0) On Instruction</t>
  </si>
  <si>
    <t>Intra-day price (0)</t>
  </si>
  <si>
    <t>Intra-day 6 (IDM 6) Revised declarations</t>
  </si>
  <si>
    <t>Change from IDM 0 (Against Instr)</t>
  </si>
  <si>
    <t>IDM 6 Schedule</t>
  </si>
  <si>
    <t>Intra-day 6 (IDM 6) On Instruction</t>
  </si>
  <si>
    <t>P2-P6 occur after IDM 6, P1 locked</t>
  </si>
  <si>
    <t>Intra-day 12 (IDM 12) Revised declarations</t>
  </si>
  <si>
    <t>Intra-day 18 (IDM 18) Revised declarations</t>
  </si>
  <si>
    <t>Intra-day 0 On Inst</t>
  </si>
  <si>
    <t>Intra-day 0 Against Inst</t>
  </si>
  <si>
    <t>(NB:  Change in intra-day price calculation from current code - allows for a single price for IDM for each hour in either an upward *or downward* direction)</t>
  </si>
  <si>
    <t>NB: Difference from draft Market Code - payment for energy sold in IDM different depending on whether instructed or not.</t>
  </si>
  <si>
    <t>Intra-day 6 On Inst</t>
  </si>
  <si>
    <t>Intra-day 6 Against Inst</t>
  </si>
  <si>
    <t>Intra-day 12 On Inst</t>
  </si>
  <si>
    <t>Intra-day 12 Against Inst</t>
  </si>
  <si>
    <t>Change from IDM 6 (Against Instr)</t>
  </si>
  <si>
    <t>Change from IDM 12 (Against Instr)</t>
  </si>
  <si>
    <t>IDM 12 Schedule</t>
  </si>
  <si>
    <t>IDM 18 Schedule</t>
  </si>
  <si>
    <t>Intra-day 6 (IDM 6) Against Instruction</t>
  </si>
  <si>
    <t>Intra-day 12 (IDM 12) Against Instruction</t>
  </si>
  <si>
    <t>Intra-day 12 (IDM 12) On Instruction</t>
  </si>
  <si>
    <t>Intra-day 18 (IDM 18) Against Instruction</t>
  </si>
  <si>
    <t>Intra-day 18 (IDM 18) On Instruction</t>
  </si>
  <si>
    <t>Instructed Energy</t>
  </si>
  <si>
    <t>Scheduled Generation (IDM revised)</t>
  </si>
  <si>
    <t>IDM 0</t>
  </si>
  <si>
    <t>IDM 6</t>
  </si>
  <si>
    <t>IDM 12</t>
  </si>
  <si>
    <t>IDM 18</t>
  </si>
  <si>
    <t>INTRA_DAY</t>
  </si>
  <si>
    <t>Unconstrained</t>
  </si>
  <si>
    <t>Unconstrained Schedule</t>
  </si>
  <si>
    <t>Constraint</t>
  </si>
  <si>
    <t>West island</t>
  </si>
  <si>
    <t>East island</t>
  </si>
  <si>
    <t>West</t>
  </si>
  <si>
    <t>East</t>
  </si>
  <si>
    <t>Constrained Schedule</t>
  </si>
  <si>
    <t>Limit West to East to 1000 MW</t>
  </si>
  <si>
    <t>Difference in Schedule</t>
  </si>
  <si>
    <t>Constrained</t>
  </si>
  <si>
    <t>Supply offers</t>
  </si>
  <si>
    <t>Demand bids / forecasts</t>
  </si>
  <si>
    <t>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</si>
</sst>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0" fontId="0" fillId="0" borderId="5" xfId="0" applyBorder="1"/>
    <xf numFmtId="0" fontId="0" fillId="0" borderId="0" xfId="0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2" xfId="1" applyNumberFormat="1" applyFont="1" applyBorder="1"/>
    <xf numFmtId="164" fontId="0" fillId="0" borderId="5" xfId="1" applyNumberFormat="1" applyFont="1" applyBorder="1"/>
    <xf numFmtId="164" fontId="0" fillId="0" borderId="7" xfId="1" applyNumberFormat="1" applyFont="1" applyBorder="1"/>
    <xf numFmtId="0" fontId="0" fillId="3" borderId="1" xfId="0" applyFill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0" fillId="3" borderId="13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2" fillId="3" borderId="0" xfId="0" applyFont="1" applyFill="1"/>
    <xf numFmtId="0" fontId="2" fillId="3" borderId="0" xfId="0" applyFont="1" applyFill="1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/>
    <xf numFmtId="0" fontId="2" fillId="0" borderId="1" xfId="0" applyFont="1" applyFill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4" fontId="2" fillId="4" borderId="1" xfId="1" applyNumberFormat="1" applyFont="1" applyFill="1" applyBorder="1" applyAlignment="1"/>
    <xf numFmtId="164" fontId="0" fillId="4" borderId="1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Fill="1" applyBorder="1"/>
    <xf numFmtId="164" fontId="0" fillId="0" borderId="2" xfId="1" applyNumberFormat="1" applyFont="1" applyBorder="1" applyAlignment="1">
      <alignment horizontal="left" indent="1"/>
    </xf>
    <xf numFmtId="164" fontId="0" fillId="0" borderId="3" xfId="1" applyNumberFormat="1" applyFont="1" applyBorder="1" applyAlignment="1">
      <alignment horizontal="left" indent="1"/>
    </xf>
    <xf numFmtId="164" fontId="0" fillId="0" borderId="4" xfId="1" applyNumberFormat="1" applyFont="1" applyBorder="1" applyAlignment="1">
      <alignment horizontal="left" indent="1"/>
    </xf>
    <xf numFmtId="164" fontId="0" fillId="0" borderId="5" xfId="1" applyNumberFormat="1" applyFont="1" applyBorder="1" applyAlignment="1">
      <alignment horizontal="left" indent="1"/>
    </xf>
    <xf numFmtId="164" fontId="0" fillId="0" borderId="0" xfId="1" applyNumberFormat="1" applyFont="1" applyBorder="1" applyAlignment="1">
      <alignment horizontal="left" indent="1"/>
    </xf>
    <xf numFmtId="164" fontId="0" fillId="0" borderId="6" xfId="1" applyNumberFormat="1" applyFont="1" applyBorder="1" applyAlignment="1">
      <alignment horizontal="left" indent="1"/>
    </xf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>
      <alignment horizontal="center" wrapText="1"/>
    </xf>
    <xf numFmtId="0" fontId="2" fillId="0" borderId="8" xfId="0" applyFont="1" applyBorder="1"/>
    <xf numFmtId="0" fontId="4" fillId="0" borderId="5" xfId="0" quotePrefix="1" applyFont="1" applyFill="1" applyBorder="1"/>
    <xf numFmtId="0" fontId="4" fillId="0" borderId="3" xfId="0" quotePrefix="1" applyFont="1" applyFill="1" applyBorder="1"/>
    <xf numFmtId="0" fontId="4" fillId="0" borderId="0" xfId="0" quotePrefix="1" applyFont="1" applyFill="1" applyBorder="1"/>
    <xf numFmtId="0" fontId="2" fillId="5" borderId="1" xfId="0" applyFont="1" applyFill="1" applyBorder="1"/>
    <xf numFmtId="164" fontId="2" fillId="5" borderId="1" xfId="1" applyNumberFormat="1" applyFont="1" applyFill="1" applyBorder="1" applyAlignment="1">
      <alignment horizontal="center"/>
    </xf>
    <xf numFmtId="164" fontId="2" fillId="5" borderId="1" xfId="1" applyNumberFormat="1" applyFont="1" applyFill="1" applyBorder="1" applyAlignment="1"/>
    <xf numFmtId="164" fontId="0" fillId="5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0" borderId="0" xfId="0" applyFont="1" applyFill="1" applyBorder="1"/>
    <xf numFmtId="43" fontId="2" fillId="0" borderId="0" xfId="0" applyNumberFormat="1" applyFont="1"/>
    <xf numFmtId="0" fontId="0" fillId="6" borderId="2" xfId="0" applyFill="1" applyBorder="1"/>
    <xf numFmtId="0" fontId="0" fillId="6" borderId="5" xfId="0" applyFill="1" applyBorder="1"/>
    <xf numFmtId="0" fontId="0" fillId="6" borderId="13" xfId="0" applyFill="1" applyBorder="1"/>
    <xf numFmtId="0" fontId="0" fillId="6" borderId="3" xfId="0" applyFill="1" applyBorder="1"/>
    <xf numFmtId="0" fontId="0" fillId="6" borderId="0" xfId="0" applyFill="1" applyBorder="1"/>
    <xf numFmtId="0" fontId="0" fillId="6" borderId="14" xfId="0" applyFill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0" fontId="0" fillId="0" borderId="5" xfId="0" applyFill="1" applyBorder="1"/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1" xfId="0" quotePrefix="1" applyFill="1" applyBorder="1"/>
    <xf numFmtId="0" fontId="0" fillId="4" borderId="0" xfId="0" quotePrefix="1" applyFill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4" borderId="12" xfId="0" applyFill="1" applyBorder="1"/>
    <xf numFmtId="0" fontId="2" fillId="4" borderId="1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2" xfId="0" applyFill="1" applyBorder="1"/>
    <xf numFmtId="0" fontId="2" fillId="0" borderId="0" xfId="0" applyFont="1" applyAlignment="1">
      <alignment horizontal="center"/>
    </xf>
    <xf numFmtId="0" fontId="5" fillId="0" borderId="0" xfId="0" applyFont="1"/>
    <xf numFmtId="0" fontId="2" fillId="7" borderId="1" xfId="0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3" fillId="7" borderId="1" xfId="0" applyFont="1" applyFill="1" applyBorder="1" applyAlignment="1">
      <alignment vertical="center" textRotation="90"/>
    </xf>
    <xf numFmtId="0" fontId="0" fillId="7" borderId="1" xfId="0" applyFill="1" applyBorder="1"/>
    <xf numFmtId="0" fontId="2" fillId="7" borderId="1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 textRotation="90"/>
    </xf>
    <xf numFmtId="0" fontId="3" fillId="7" borderId="11" xfId="0" applyFont="1" applyFill="1" applyBorder="1" applyAlignment="1">
      <alignment horizontal="center" vertical="center" textRotation="90"/>
    </xf>
    <xf numFmtId="0" fontId="3" fillId="7" borderId="12" xfId="0" applyFont="1" applyFill="1" applyBorder="1" applyAlignment="1">
      <alignment horizontal="center" vertical="center" textRotation="90"/>
    </xf>
    <xf numFmtId="0" fontId="2" fillId="0" borderId="7" xfId="0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164" fontId="2" fillId="0" borderId="9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278265</xdr:colOff>
      <xdr:row>0</xdr:row>
      <xdr:rowOff>0</xdr:rowOff>
    </xdr:from>
    <xdr:to>
      <xdr:col>19</xdr:col>
      <xdr:colOff>27794</xdr:colOff>
      <xdr:row>20</xdr:row>
      <xdr:rowOff>136852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200486-8A3E-BD87-B87A-E97781072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1490" y="0"/>
          <a:ext cx="5235929" cy="4137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DB64A-2065-43DE-B711-CF68D8E8DEBF}">
  <dimension ref="A1:L99"/>
  <sheetViews>
    <sheetView topLeftCell="A42" workbookViewId="0">
      <selection activeCell="H71" sqref="H71"/>
    </sheetView>
  </sheetViews>
  <sheetFormatPr defaultRowHeight="15" x14ac:dyDescent="0.25"/>
  <cols>
    <col min="1" max="1" width="15.140625" customWidth="1"/>
    <col min="2" max="2" width="11.28515625" bestFit="1" customWidth="1"/>
    <col min="4" max="9" width="9.42578125" bestFit="1" customWidth="1"/>
  </cols>
  <sheetData>
    <row r="1" spans="1:10" x14ac:dyDescent="0.25">
      <c r="A1" s="81" t="s">
        <v>132</v>
      </c>
      <c r="B1" s="81"/>
      <c r="C1" s="81"/>
      <c r="D1" s="81"/>
      <c r="E1" s="81"/>
      <c r="F1" s="81"/>
      <c r="G1" s="81"/>
      <c r="H1" s="81"/>
      <c r="I1" s="81"/>
    </row>
    <row r="2" spans="1:10" x14ac:dyDescent="0.25">
      <c r="A2" s="5"/>
      <c r="B2" s="21" t="s">
        <v>6</v>
      </c>
      <c r="C2" s="21" t="s">
        <v>7</v>
      </c>
      <c r="D2" s="21" t="s">
        <v>9</v>
      </c>
      <c r="E2" s="21" t="s">
        <v>10</v>
      </c>
      <c r="F2" s="21" t="s">
        <v>11</v>
      </c>
      <c r="G2" s="21" t="s">
        <v>12</v>
      </c>
      <c r="H2" s="21" t="s">
        <v>13</v>
      </c>
      <c r="I2" s="21" t="s">
        <v>14</v>
      </c>
    </row>
    <row r="3" spans="1:10" x14ac:dyDescent="0.25">
      <c r="A3" t="s">
        <v>0</v>
      </c>
      <c r="B3" s="25">
        <v>300</v>
      </c>
      <c r="C3" s="25">
        <v>0</v>
      </c>
      <c r="D3" s="6">
        <v>0</v>
      </c>
      <c r="E3" s="7">
        <v>0</v>
      </c>
      <c r="F3" s="7">
        <v>240</v>
      </c>
      <c r="G3" s="7">
        <v>240</v>
      </c>
      <c r="H3" s="7">
        <v>0</v>
      </c>
      <c r="I3" s="22">
        <v>0</v>
      </c>
    </row>
    <row r="4" spans="1:10" x14ac:dyDescent="0.25">
      <c r="A4" t="s">
        <v>1</v>
      </c>
      <c r="B4" s="26">
        <v>300</v>
      </c>
      <c r="C4" s="26">
        <v>0</v>
      </c>
      <c r="D4" s="10">
        <v>0</v>
      </c>
      <c r="E4" s="11">
        <v>0</v>
      </c>
      <c r="F4" s="11">
        <v>240</v>
      </c>
      <c r="G4" s="11">
        <v>240</v>
      </c>
      <c r="H4" s="11">
        <v>0</v>
      </c>
      <c r="I4" s="23">
        <v>0</v>
      </c>
    </row>
    <row r="5" spans="1:10" x14ac:dyDescent="0.25">
      <c r="A5" t="s">
        <v>2</v>
      </c>
      <c r="B5" s="26">
        <v>500</v>
      </c>
      <c r="C5" s="26">
        <v>0</v>
      </c>
      <c r="D5" s="10">
        <v>200</v>
      </c>
      <c r="E5" s="11">
        <v>250</v>
      </c>
      <c r="F5" s="11">
        <v>250</v>
      </c>
      <c r="G5" s="11">
        <v>400</v>
      </c>
      <c r="H5" s="11">
        <v>300</v>
      </c>
      <c r="I5" s="23">
        <v>50</v>
      </c>
    </row>
    <row r="6" spans="1:10" x14ac:dyDescent="0.25">
      <c r="A6" t="s">
        <v>3</v>
      </c>
      <c r="B6" s="26">
        <v>200</v>
      </c>
      <c r="C6" s="26">
        <v>0</v>
      </c>
      <c r="D6" s="10">
        <v>150</v>
      </c>
      <c r="E6" s="11">
        <v>100</v>
      </c>
      <c r="F6" s="11">
        <v>100</v>
      </c>
      <c r="G6" s="11">
        <v>100</v>
      </c>
      <c r="H6" s="11">
        <v>200</v>
      </c>
      <c r="I6" s="23">
        <v>200</v>
      </c>
    </row>
    <row r="7" spans="1:10" x14ac:dyDescent="0.25">
      <c r="A7" t="s">
        <v>4</v>
      </c>
      <c r="B7" s="26">
        <v>2000</v>
      </c>
      <c r="C7" s="26">
        <v>1000</v>
      </c>
      <c r="D7" s="10">
        <v>1400</v>
      </c>
      <c r="E7" s="11">
        <v>1400</v>
      </c>
      <c r="F7" s="11">
        <v>1400</v>
      </c>
      <c r="G7" s="11">
        <v>1400</v>
      </c>
      <c r="H7" s="11">
        <v>1400</v>
      </c>
      <c r="I7" s="23">
        <v>1400</v>
      </c>
    </row>
    <row r="8" spans="1:10" x14ac:dyDescent="0.25">
      <c r="A8" t="s">
        <v>8</v>
      </c>
      <c r="B8" s="26">
        <v>600</v>
      </c>
      <c r="C8" s="26">
        <v>1500</v>
      </c>
      <c r="D8" s="10">
        <v>600</v>
      </c>
      <c r="E8" s="11">
        <v>600</v>
      </c>
      <c r="F8" s="11">
        <v>600</v>
      </c>
      <c r="G8" s="11">
        <v>600</v>
      </c>
      <c r="H8" s="11">
        <v>600</v>
      </c>
      <c r="I8" s="23">
        <v>600</v>
      </c>
    </row>
    <row r="9" spans="1:10" x14ac:dyDescent="0.25">
      <c r="A9" t="s">
        <v>5</v>
      </c>
      <c r="B9" s="27">
        <v>1500</v>
      </c>
      <c r="C9" s="27">
        <v>3000</v>
      </c>
      <c r="D9" s="14">
        <v>1500</v>
      </c>
      <c r="E9" s="15">
        <v>1500</v>
      </c>
      <c r="F9" s="15">
        <v>1500</v>
      </c>
      <c r="G9" s="15">
        <v>1500</v>
      </c>
      <c r="H9" s="15">
        <v>1500</v>
      </c>
      <c r="I9" s="24">
        <v>1500</v>
      </c>
    </row>
    <row r="11" spans="1:10" x14ac:dyDescent="0.25">
      <c r="A11" s="81" t="s">
        <v>133</v>
      </c>
      <c r="B11" s="81"/>
      <c r="C11" s="81"/>
      <c r="D11" s="81"/>
      <c r="E11" s="81"/>
      <c r="F11" s="81"/>
      <c r="G11" s="81"/>
      <c r="H11" s="81"/>
      <c r="I11" s="81"/>
      <c r="J11" s="81"/>
    </row>
    <row r="12" spans="1:10" s="28" customFormat="1" ht="30" x14ac:dyDescent="0.25">
      <c r="A12" s="36"/>
      <c r="B12" s="61" t="s">
        <v>23</v>
      </c>
      <c r="C12" s="37" t="s">
        <v>22</v>
      </c>
      <c r="D12" s="29" t="s">
        <v>9</v>
      </c>
      <c r="E12" s="29" t="s">
        <v>10</v>
      </c>
      <c r="F12" s="29" t="s">
        <v>11</v>
      </c>
      <c r="G12" s="29" t="s">
        <v>12</v>
      </c>
      <c r="H12" s="29" t="s">
        <v>13</v>
      </c>
      <c r="I12" s="29" t="s">
        <v>14</v>
      </c>
      <c r="J12" s="61" t="s">
        <v>21</v>
      </c>
    </row>
    <row r="13" spans="1:10" x14ac:dyDescent="0.25">
      <c r="A13" t="s">
        <v>16</v>
      </c>
      <c r="B13" s="25">
        <v>200</v>
      </c>
      <c r="C13">
        <v>1600</v>
      </c>
      <c r="D13" s="6">
        <v>150</v>
      </c>
      <c r="E13" s="7">
        <v>150</v>
      </c>
      <c r="F13" s="7">
        <v>150</v>
      </c>
      <c r="G13" s="7">
        <v>150</v>
      </c>
      <c r="H13" s="7">
        <v>100</v>
      </c>
      <c r="I13" s="7">
        <v>100</v>
      </c>
      <c r="J13" s="25">
        <v>200</v>
      </c>
    </row>
    <row r="14" spans="1:10" x14ac:dyDescent="0.25">
      <c r="A14" t="s">
        <v>17</v>
      </c>
      <c r="B14" s="26">
        <v>100</v>
      </c>
      <c r="C14">
        <v>1800</v>
      </c>
      <c r="D14" s="10">
        <v>200</v>
      </c>
      <c r="E14" s="11">
        <v>200</v>
      </c>
      <c r="F14" s="11">
        <v>300</v>
      </c>
      <c r="G14" s="11">
        <v>300</v>
      </c>
      <c r="H14" s="11">
        <v>200</v>
      </c>
      <c r="I14" s="11">
        <v>200</v>
      </c>
      <c r="J14" s="26">
        <v>500</v>
      </c>
    </row>
    <row r="15" spans="1:10" x14ac:dyDescent="0.25">
      <c r="A15" t="s">
        <v>18</v>
      </c>
      <c r="B15" s="26">
        <v>600</v>
      </c>
      <c r="C15">
        <v>2400</v>
      </c>
      <c r="D15" s="10">
        <v>600</v>
      </c>
      <c r="E15" s="11">
        <v>600</v>
      </c>
      <c r="F15" s="11">
        <v>600</v>
      </c>
      <c r="G15" s="11">
        <v>600</v>
      </c>
      <c r="H15" s="11">
        <v>600</v>
      </c>
      <c r="I15" s="11">
        <v>600</v>
      </c>
      <c r="J15" s="26">
        <v>1200</v>
      </c>
    </row>
    <row r="16" spans="1:10" x14ac:dyDescent="0.25">
      <c r="A16" t="s">
        <v>19</v>
      </c>
      <c r="B16" s="26">
        <v>0</v>
      </c>
      <c r="C16">
        <v>5000</v>
      </c>
      <c r="D16" s="10">
        <v>100</v>
      </c>
      <c r="E16" s="11">
        <v>300</v>
      </c>
      <c r="F16" s="11">
        <v>300</v>
      </c>
      <c r="G16" s="11">
        <v>300</v>
      </c>
      <c r="H16" s="11">
        <v>600</v>
      </c>
      <c r="I16" s="11">
        <v>100</v>
      </c>
      <c r="J16" s="26">
        <v>600</v>
      </c>
    </row>
    <row r="17" spans="1:12" x14ac:dyDescent="0.25">
      <c r="A17" t="s">
        <v>20</v>
      </c>
      <c r="B17" s="26">
        <v>0</v>
      </c>
      <c r="C17">
        <v>5000</v>
      </c>
      <c r="D17" s="10">
        <v>100</v>
      </c>
      <c r="E17" s="11">
        <v>100</v>
      </c>
      <c r="F17" s="11">
        <v>100</v>
      </c>
      <c r="G17" s="11">
        <v>100</v>
      </c>
      <c r="H17" s="11">
        <v>100</v>
      </c>
      <c r="I17" s="11">
        <v>100</v>
      </c>
      <c r="J17" s="26">
        <v>200</v>
      </c>
    </row>
    <row r="18" spans="1:12" x14ac:dyDescent="0.25">
      <c r="A18" t="s">
        <v>8</v>
      </c>
      <c r="B18" s="26">
        <v>0</v>
      </c>
      <c r="C18">
        <v>5000</v>
      </c>
      <c r="D18" s="10">
        <v>600</v>
      </c>
      <c r="E18" s="11">
        <v>600</v>
      </c>
      <c r="F18" s="11">
        <v>600</v>
      </c>
      <c r="G18" s="11">
        <v>600</v>
      </c>
      <c r="H18" s="11">
        <v>600</v>
      </c>
      <c r="I18" s="11">
        <v>600</v>
      </c>
      <c r="J18" s="26">
        <v>600</v>
      </c>
    </row>
    <row r="19" spans="1:12" x14ac:dyDescent="0.25">
      <c r="A19" t="s">
        <v>59</v>
      </c>
      <c r="B19" s="27">
        <v>0</v>
      </c>
      <c r="C19">
        <v>75000</v>
      </c>
      <c r="D19" s="10">
        <v>0</v>
      </c>
      <c r="E19" s="53">
        <v>0</v>
      </c>
      <c r="F19" s="53">
        <v>0</v>
      </c>
      <c r="G19" s="53">
        <v>0</v>
      </c>
      <c r="H19" s="53">
        <v>0</v>
      </c>
      <c r="I19" s="11">
        <v>0</v>
      </c>
      <c r="J19" s="111">
        <v>0</v>
      </c>
    </row>
    <row r="20" spans="1:12" x14ac:dyDescent="0.25">
      <c r="A20" s="33" t="s">
        <v>49</v>
      </c>
      <c r="B20" s="62"/>
      <c r="C20" s="34"/>
      <c r="D20" s="33">
        <f t="shared" ref="D20:I20" si="0">SUM(D13:D19)</f>
        <v>1750</v>
      </c>
      <c r="E20" s="34">
        <f t="shared" si="0"/>
        <v>1950</v>
      </c>
      <c r="F20" s="34">
        <f t="shared" si="0"/>
        <v>2050</v>
      </c>
      <c r="G20" s="34">
        <f t="shared" si="0"/>
        <v>2050</v>
      </c>
      <c r="H20" s="34">
        <f t="shared" si="0"/>
        <v>2200</v>
      </c>
      <c r="I20" s="35">
        <f t="shared" si="0"/>
        <v>1700</v>
      </c>
    </row>
    <row r="22" spans="1:12" x14ac:dyDescent="0.25">
      <c r="A22" s="38"/>
      <c r="B22" s="38"/>
      <c r="C22" s="38"/>
      <c r="D22" s="39" t="s">
        <v>35</v>
      </c>
      <c r="E22" s="39"/>
      <c r="F22" s="39"/>
      <c r="G22" s="39"/>
      <c r="H22" s="39"/>
      <c r="I22" s="39"/>
    </row>
    <row r="23" spans="1:12" x14ac:dyDescent="0.25">
      <c r="A23" s="21"/>
      <c r="B23" s="21" t="s">
        <v>6</v>
      </c>
      <c r="C23" s="21" t="s">
        <v>7</v>
      </c>
      <c r="D23" s="21" t="s">
        <v>9</v>
      </c>
      <c r="E23" s="21" t="s">
        <v>10</v>
      </c>
      <c r="F23" s="21" t="s">
        <v>11</v>
      </c>
      <c r="G23" s="21" t="s">
        <v>12</v>
      </c>
      <c r="H23" s="21" t="s">
        <v>13</v>
      </c>
      <c r="I23" s="21" t="s">
        <v>14</v>
      </c>
    </row>
    <row r="24" spans="1:12" x14ac:dyDescent="0.25">
      <c r="A24" t="s">
        <v>0</v>
      </c>
      <c r="B24">
        <v>300</v>
      </c>
      <c r="C24">
        <v>0</v>
      </c>
      <c r="D24">
        <v>0</v>
      </c>
      <c r="E24">
        <v>0</v>
      </c>
      <c r="F24">
        <v>240</v>
      </c>
      <c r="G24">
        <v>240</v>
      </c>
      <c r="H24">
        <v>0</v>
      </c>
      <c r="I24">
        <v>0</v>
      </c>
      <c r="K24" t="s">
        <v>24</v>
      </c>
      <c r="L24" t="s">
        <v>126</v>
      </c>
    </row>
    <row r="25" spans="1:12" x14ac:dyDescent="0.25">
      <c r="A25" t="s">
        <v>1</v>
      </c>
      <c r="B25">
        <v>300</v>
      </c>
      <c r="C25">
        <v>0</v>
      </c>
      <c r="D25">
        <v>0</v>
      </c>
      <c r="E25">
        <v>0</v>
      </c>
      <c r="F25">
        <v>240</v>
      </c>
      <c r="G25">
        <v>240</v>
      </c>
      <c r="H25">
        <v>0</v>
      </c>
      <c r="I25">
        <v>0</v>
      </c>
      <c r="K25" t="s">
        <v>24</v>
      </c>
      <c r="L25" t="s">
        <v>127</v>
      </c>
    </row>
    <row r="26" spans="1:12" x14ac:dyDescent="0.25">
      <c r="A26" t="s">
        <v>2</v>
      </c>
      <c r="B26">
        <v>500</v>
      </c>
      <c r="C26">
        <v>0</v>
      </c>
      <c r="D26">
        <v>200</v>
      </c>
      <c r="E26">
        <v>250</v>
      </c>
      <c r="F26">
        <v>250</v>
      </c>
      <c r="G26">
        <v>400</v>
      </c>
      <c r="H26">
        <v>300</v>
      </c>
      <c r="I26">
        <v>50</v>
      </c>
      <c r="K26" t="s">
        <v>24</v>
      </c>
      <c r="L26" t="s">
        <v>126</v>
      </c>
    </row>
    <row r="27" spans="1:12" x14ac:dyDescent="0.25">
      <c r="A27" t="s">
        <v>3</v>
      </c>
      <c r="B27">
        <v>200</v>
      </c>
      <c r="C27">
        <v>0</v>
      </c>
      <c r="D27">
        <v>150</v>
      </c>
      <c r="E27">
        <v>100</v>
      </c>
      <c r="F27">
        <v>100</v>
      </c>
      <c r="G27">
        <v>100</v>
      </c>
      <c r="H27">
        <v>200</v>
      </c>
      <c r="I27">
        <v>200</v>
      </c>
      <c r="K27" t="s">
        <v>24</v>
      </c>
      <c r="L27" t="s">
        <v>126</v>
      </c>
    </row>
    <row r="28" spans="1:12" x14ac:dyDescent="0.25">
      <c r="A28" t="s">
        <v>4</v>
      </c>
      <c r="B28">
        <v>2000</v>
      </c>
      <c r="C28">
        <v>1000</v>
      </c>
      <c r="D28">
        <v>1400</v>
      </c>
      <c r="E28">
        <v>1400</v>
      </c>
      <c r="F28">
        <v>1400</v>
      </c>
      <c r="G28">
        <v>1400</v>
      </c>
      <c r="H28">
        <v>1400</v>
      </c>
      <c r="I28">
        <v>1400</v>
      </c>
      <c r="K28" t="s">
        <v>24</v>
      </c>
      <c r="L28" t="s">
        <v>126</v>
      </c>
    </row>
    <row r="29" spans="1:12" x14ac:dyDescent="0.25">
      <c r="A29" t="s">
        <v>8</v>
      </c>
      <c r="B29">
        <v>600</v>
      </c>
      <c r="C29">
        <v>1500</v>
      </c>
      <c r="D29">
        <v>600</v>
      </c>
      <c r="E29">
        <v>600</v>
      </c>
      <c r="F29">
        <v>600</v>
      </c>
      <c r="G29">
        <v>600</v>
      </c>
      <c r="H29">
        <v>600</v>
      </c>
      <c r="I29">
        <v>600</v>
      </c>
      <c r="K29" t="s">
        <v>24</v>
      </c>
      <c r="L29" t="s">
        <v>127</v>
      </c>
    </row>
    <row r="30" spans="1:12" x14ac:dyDescent="0.25">
      <c r="A30" t="s">
        <v>16</v>
      </c>
      <c r="B30">
        <v>200</v>
      </c>
      <c r="C30">
        <v>1600</v>
      </c>
      <c r="D30">
        <v>150</v>
      </c>
      <c r="E30">
        <v>150</v>
      </c>
      <c r="F30">
        <v>150</v>
      </c>
      <c r="G30">
        <v>150</v>
      </c>
      <c r="H30">
        <v>100</v>
      </c>
      <c r="I30">
        <v>100</v>
      </c>
      <c r="K30" t="s">
        <v>15</v>
      </c>
      <c r="L30" t="s">
        <v>127</v>
      </c>
    </row>
    <row r="31" spans="1:12" x14ac:dyDescent="0.25">
      <c r="A31" t="s">
        <v>17</v>
      </c>
      <c r="B31">
        <v>100</v>
      </c>
      <c r="C31">
        <v>1800</v>
      </c>
      <c r="D31">
        <v>200</v>
      </c>
      <c r="E31">
        <v>200</v>
      </c>
      <c r="F31">
        <v>300</v>
      </c>
      <c r="G31">
        <v>300</v>
      </c>
      <c r="H31">
        <v>200</v>
      </c>
      <c r="I31">
        <v>200</v>
      </c>
      <c r="K31" t="s">
        <v>15</v>
      </c>
      <c r="L31" t="s">
        <v>126</v>
      </c>
    </row>
    <row r="32" spans="1:12" x14ac:dyDescent="0.25">
      <c r="A32" t="s">
        <v>18</v>
      </c>
      <c r="B32">
        <v>600</v>
      </c>
      <c r="C32">
        <v>2400</v>
      </c>
      <c r="D32">
        <v>600</v>
      </c>
      <c r="E32">
        <v>600</v>
      </c>
      <c r="F32">
        <v>600</v>
      </c>
      <c r="G32">
        <v>600</v>
      </c>
      <c r="H32">
        <v>600</v>
      </c>
      <c r="I32">
        <v>600</v>
      </c>
      <c r="K32" t="s">
        <v>15</v>
      </c>
      <c r="L32" t="s">
        <v>126</v>
      </c>
    </row>
    <row r="33" spans="1:12" x14ac:dyDescent="0.25">
      <c r="A33" t="s">
        <v>5</v>
      </c>
      <c r="B33">
        <v>1500</v>
      </c>
      <c r="C33">
        <v>3000</v>
      </c>
      <c r="D33">
        <v>1500</v>
      </c>
      <c r="E33">
        <v>1500</v>
      </c>
      <c r="F33">
        <v>1500</v>
      </c>
      <c r="G33">
        <v>1500</v>
      </c>
      <c r="H33">
        <v>1500</v>
      </c>
      <c r="I33">
        <v>1500</v>
      </c>
      <c r="K33" t="s">
        <v>24</v>
      </c>
      <c r="L33" t="s">
        <v>127</v>
      </c>
    </row>
    <row r="34" spans="1:12" x14ac:dyDescent="0.25">
      <c r="A34" t="s">
        <v>19</v>
      </c>
      <c r="B34">
        <v>0</v>
      </c>
      <c r="C34">
        <v>5000</v>
      </c>
      <c r="D34">
        <v>100</v>
      </c>
      <c r="E34">
        <v>300</v>
      </c>
      <c r="F34">
        <v>300</v>
      </c>
      <c r="G34">
        <v>300</v>
      </c>
      <c r="H34">
        <v>600</v>
      </c>
      <c r="I34">
        <v>100</v>
      </c>
      <c r="K34" t="s">
        <v>15</v>
      </c>
      <c r="L34" t="s">
        <v>127</v>
      </c>
    </row>
    <row r="35" spans="1:12" x14ac:dyDescent="0.25">
      <c r="A35" t="s">
        <v>20</v>
      </c>
      <c r="B35">
        <v>0</v>
      </c>
      <c r="C35">
        <v>5000</v>
      </c>
      <c r="D35">
        <v>100</v>
      </c>
      <c r="E35">
        <v>100</v>
      </c>
      <c r="F35">
        <v>100</v>
      </c>
      <c r="G35">
        <v>100</v>
      </c>
      <c r="H35">
        <v>100</v>
      </c>
      <c r="I35">
        <v>100</v>
      </c>
      <c r="K35" t="s">
        <v>15</v>
      </c>
      <c r="L35" t="s">
        <v>127</v>
      </c>
    </row>
    <row r="36" spans="1:12" x14ac:dyDescent="0.25">
      <c r="A36" t="s">
        <v>8</v>
      </c>
      <c r="B36">
        <v>0</v>
      </c>
      <c r="C36">
        <v>5000</v>
      </c>
      <c r="D36">
        <v>600</v>
      </c>
      <c r="E36">
        <v>600</v>
      </c>
      <c r="F36">
        <v>600</v>
      </c>
      <c r="G36">
        <v>600</v>
      </c>
      <c r="H36">
        <v>600</v>
      </c>
      <c r="I36">
        <v>600</v>
      </c>
      <c r="K36" t="s">
        <v>15</v>
      </c>
      <c r="L36" t="s">
        <v>127</v>
      </c>
    </row>
    <row r="37" spans="1:12" x14ac:dyDescent="0.25">
      <c r="A37" t="s">
        <v>59</v>
      </c>
      <c r="C37">
        <v>75000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</row>
    <row r="39" spans="1:12" x14ac:dyDescent="0.25">
      <c r="A39" s="82" t="s">
        <v>122</v>
      </c>
      <c r="B39" s="82"/>
      <c r="C39" s="82"/>
      <c r="D39" s="82"/>
      <c r="E39" s="82"/>
      <c r="F39" s="82"/>
      <c r="G39" s="82"/>
      <c r="H39" s="82"/>
      <c r="I39" s="82"/>
    </row>
    <row r="40" spans="1:12" x14ac:dyDescent="0.25">
      <c r="A40" s="60"/>
      <c r="B40" s="60" t="s">
        <v>6</v>
      </c>
      <c r="C40" s="60" t="s">
        <v>7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</row>
    <row r="41" spans="1:12" x14ac:dyDescent="0.25">
      <c r="A41" s="25" t="s">
        <v>0</v>
      </c>
      <c r="B41" s="25">
        <v>300</v>
      </c>
      <c r="C41" s="25">
        <v>0</v>
      </c>
      <c r="D41" s="7">
        <v>0</v>
      </c>
      <c r="E41" s="7">
        <v>0</v>
      </c>
      <c r="F41" s="7">
        <v>240</v>
      </c>
      <c r="G41" s="7">
        <v>240</v>
      </c>
      <c r="H41" s="7">
        <v>0</v>
      </c>
      <c r="I41" s="22">
        <v>0</v>
      </c>
    </row>
    <row r="42" spans="1:12" x14ac:dyDescent="0.25">
      <c r="A42" s="26" t="s">
        <v>1</v>
      </c>
      <c r="B42" s="26">
        <v>300</v>
      </c>
      <c r="C42" s="26">
        <v>0</v>
      </c>
      <c r="D42" s="11">
        <v>0</v>
      </c>
      <c r="E42" s="11">
        <v>0</v>
      </c>
      <c r="F42" s="11">
        <v>240</v>
      </c>
      <c r="G42" s="11">
        <v>240</v>
      </c>
      <c r="H42" s="11">
        <v>0</v>
      </c>
      <c r="I42" s="23">
        <v>0</v>
      </c>
    </row>
    <row r="43" spans="1:12" x14ac:dyDescent="0.25">
      <c r="A43" s="26" t="s">
        <v>2</v>
      </c>
      <c r="B43" s="26">
        <v>500</v>
      </c>
      <c r="C43" s="26">
        <v>0</v>
      </c>
      <c r="D43" s="11">
        <v>200</v>
      </c>
      <c r="E43" s="11">
        <v>250</v>
      </c>
      <c r="F43" s="11">
        <v>250</v>
      </c>
      <c r="G43" s="11">
        <v>400</v>
      </c>
      <c r="H43" s="11">
        <v>300</v>
      </c>
      <c r="I43" s="23">
        <v>50</v>
      </c>
    </row>
    <row r="44" spans="1:12" x14ac:dyDescent="0.25">
      <c r="A44" s="26" t="s">
        <v>3</v>
      </c>
      <c r="B44" s="26">
        <v>200</v>
      </c>
      <c r="C44" s="26">
        <v>0</v>
      </c>
      <c r="D44" s="11">
        <v>150</v>
      </c>
      <c r="E44" s="11">
        <v>100</v>
      </c>
      <c r="F44" s="11">
        <v>100</v>
      </c>
      <c r="G44" s="11">
        <v>100</v>
      </c>
      <c r="H44" s="11">
        <v>200</v>
      </c>
      <c r="I44" s="23">
        <v>200</v>
      </c>
    </row>
    <row r="45" spans="1:12" x14ac:dyDescent="0.25">
      <c r="A45" s="26" t="s">
        <v>4</v>
      </c>
      <c r="B45" s="26">
        <v>2000</v>
      </c>
      <c r="C45" s="26">
        <v>1000</v>
      </c>
      <c r="D45" s="11">
        <v>1400</v>
      </c>
      <c r="E45" s="11">
        <v>1400</v>
      </c>
      <c r="F45" s="11">
        <v>1220</v>
      </c>
      <c r="G45" s="11">
        <v>1070</v>
      </c>
      <c r="H45" s="11">
        <v>1400</v>
      </c>
      <c r="I45" s="23">
        <v>1400</v>
      </c>
    </row>
    <row r="46" spans="1:12" x14ac:dyDescent="0.25">
      <c r="A46" s="26" t="s">
        <v>8</v>
      </c>
      <c r="B46" s="26">
        <v>600</v>
      </c>
      <c r="C46" s="26">
        <v>1500</v>
      </c>
      <c r="D46" s="11">
        <v>0</v>
      </c>
      <c r="E46" s="11">
        <v>200</v>
      </c>
      <c r="F46" s="11">
        <v>0</v>
      </c>
      <c r="G46" s="11">
        <v>0</v>
      </c>
      <c r="H46" s="11">
        <v>300</v>
      </c>
      <c r="I46" s="23">
        <v>50</v>
      </c>
    </row>
    <row r="47" spans="1:12" x14ac:dyDescent="0.25">
      <c r="A47" s="26" t="s">
        <v>16</v>
      </c>
      <c r="B47" s="26">
        <v>200</v>
      </c>
      <c r="C47" s="26">
        <v>1600</v>
      </c>
      <c r="D47" s="11">
        <v>-150</v>
      </c>
      <c r="E47" s="11">
        <v>-150</v>
      </c>
      <c r="F47" s="11">
        <v>-150</v>
      </c>
      <c r="G47" s="11">
        <v>-150</v>
      </c>
      <c r="H47" s="11">
        <v>-100</v>
      </c>
      <c r="I47" s="23">
        <v>-100</v>
      </c>
    </row>
    <row r="48" spans="1:12" x14ac:dyDescent="0.25">
      <c r="A48" s="26" t="s">
        <v>17</v>
      </c>
      <c r="B48" s="26">
        <v>100</v>
      </c>
      <c r="C48" s="26">
        <v>1800</v>
      </c>
      <c r="D48" s="11">
        <v>-200</v>
      </c>
      <c r="E48" s="11">
        <v>-200</v>
      </c>
      <c r="F48" s="11">
        <v>-300</v>
      </c>
      <c r="G48" s="11">
        <v>-300</v>
      </c>
      <c r="H48" s="11">
        <v>-200</v>
      </c>
      <c r="I48" s="23">
        <v>-200</v>
      </c>
    </row>
    <row r="49" spans="1:11" x14ac:dyDescent="0.25">
      <c r="A49" s="26" t="s">
        <v>18</v>
      </c>
      <c r="B49" s="26">
        <v>600</v>
      </c>
      <c r="C49" s="26">
        <v>2400</v>
      </c>
      <c r="D49" s="11">
        <v>-600</v>
      </c>
      <c r="E49" s="11">
        <v>-600</v>
      </c>
      <c r="F49" s="11">
        <v>-600</v>
      </c>
      <c r="G49" s="11">
        <v>-600</v>
      </c>
      <c r="H49" s="11">
        <v>-600</v>
      </c>
      <c r="I49" s="23">
        <v>-600</v>
      </c>
    </row>
    <row r="50" spans="1:11" x14ac:dyDescent="0.25">
      <c r="A50" s="26" t="s">
        <v>5</v>
      </c>
      <c r="B50" s="26">
        <v>1500</v>
      </c>
      <c r="C50" s="26">
        <v>3000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23">
        <v>0</v>
      </c>
    </row>
    <row r="51" spans="1:11" x14ac:dyDescent="0.25">
      <c r="A51" s="26" t="s">
        <v>19</v>
      </c>
      <c r="B51" s="26">
        <v>0</v>
      </c>
      <c r="C51" s="26">
        <v>5000</v>
      </c>
      <c r="D51" s="11">
        <v>-100</v>
      </c>
      <c r="E51" s="11">
        <v>-300</v>
      </c>
      <c r="F51" s="11">
        <v>-300</v>
      </c>
      <c r="G51" s="11">
        <v>-300</v>
      </c>
      <c r="H51" s="11">
        <v>-600</v>
      </c>
      <c r="I51" s="23">
        <v>-100</v>
      </c>
    </row>
    <row r="52" spans="1:11" x14ac:dyDescent="0.25">
      <c r="A52" s="26" t="s">
        <v>20</v>
      </c>
      <c r="B52" s="26">
        <v>0</v>
      </c>
      <c r="C52" s="26">
        <v>5000</v>
      </c>
      <c r="D52" s="11">
        <v>-100</v>
      </c>
      <c r="E52" s="11">
        <v>-100</v>
      </c>
      <c r="F52" s="11">
        <v>-100</v>
      </c>
      <c r="G52" s="11">
        <v>-100</v>
      </c>
      <c r="H52" s="11">
        <v>-100</v>
      </c>
      <c r="I52" s="23">
        <v>-100</v>
      </c>
    </row>
    <row r="53" spans="1:11" x14ac:dyDescent="0.25">
      <c r="A53" s="26" t="s">
        <v>8</v>
      </c>
      <c r="B53" s="26">
        <v>0</v>
      </c>
      <c r="C53" s="26">
        <v>5000</v>
      </c>
      <c r="D53" s="11">
        <v>-600</v>
      </c>
      <c r="E53" s="11">
        <v>-600</v>
      </c>
      <c r="F53" s="11">
        <v>-600</v>
      </c>
      <c r="G53" s="11">
        <v>-600</v>
      </c>
      <c r="H53" s="11">
        <v>-600</v>
      </c>
      <c r="I53" s="23">
        <v>-600</v>
      </c>
    </row>
    <row r="54" spans="1:11" x14ac:dyDescent="0.25">
      <c r="A54" s="26" t="s">
        <v>59</v>
      </c>
      <c r="B54" s="26"/>
      <c r="C54" s="26">
        <v>75000</v>
      </c>
      <c r="D54" s="11"/>
      <c r="E54" s="11"/>
      <c r="F54" s="11"/>
      <c r="G54" s="11"/>
      <c r="H54" s="11"/>
      <c r="I54" s="23"/>
    </row>
    <row r="55" spans="1:11" x14ac:dyDescent="0.25">
      <c r="A55" s="30"/>
      <c r="B55" s="31"/>
      <c r="C55" s="32"/>
      <c r="D55" s="31">
        <f>SUM(D41:D53)</f>
        <v>0</v>
      </c>
      <c r="E55" s="31">
        <f t="shared" ref="E55:I55" si="1">SUM(E41:E53)</f>
        <v>0</v>
      </c>
      <c r="F55" s="31">
        <f t="shared" si="1"/>
        <v>0</v>
      </c>
      <c r="G55" s="31">
        <f t="shared" si="1"/>
        <v>0</v>
      </c>
      <c r="H55" s="31">
        <f t="shared" si="1"/>
        <v>0</v>
      </c>
      <c r="I55" s="32">
        <f t="shared" si="1"/>
        <v>0</v>
      </c>
    </row>
    <row r="56" spans="1:11" x14ac:dyDescent="0.25">
      <c r="A56" s="42" t="s">
        <v>41</v>
      </c>
    </row>
    <row r="57" spans="1:11" x14ac:dyDescent="0.25">
      <c r="D57" s="4" t="s">
        <v>9</v>
      </c>
      <c r="E57" s="4" t="s">
        <v>10</v>
      </c>
      <c r="F57" s="4" t="s">
        <v>11</v>
      </c>
      <c r="G57" s="4" t="s">
        <v>12</v>
      </c>
      <c r="H57" s="4" t="s">
        <v>13</v>
      </c>
      <c r="I57" s="4" t="s">
        <v>14</v>
      </c>
    </row>
    <row r="58" spans="1:11" x14ac:dyDescent="0.25">
      <c r="A58" s="112" t="s">
        <v>27</v>
      </c>
      <c r="B58" s="112"/>
      <c r="C58" s="112"/>
      <c r="D58" s="1">
        <v>1000</v>
      </c>
      <c r="E58" s="1">
        <v>1500</v>
      </c>
      <c r="F58" s="1">
        <v>1000</v>
      </c>
      <c r="G58" s="1">
        <v>1000</v>
      </c>
      <c r="H58" s="1">
        <v>1500</v>
      </c>
      <c r="I58" s="1">
        <v>1500</v>
      </c>
    </row>
    <row r="59" spans="1:11" x14ac:dyDescent="0.25">
      <c r="A59" s="113" t="s">
        <v>123</v>
      </c>
    </row>
    <row r="60" spans="1:11" x14ac:dyDescent="0.25">
      <c r="A60" t="s">
        <v>124</v>
      </c>
      <c r="B60" t="s">
        <v>126</v>
      </c>
      <c r="D60">
        <f>SUMIFS(D$41:D$53,$L$24:$L$36,$B60)</f>
        <v>950</v>
      </c>
      <c r="E60">
        <f>SUMIFS(E$41:E$53,$L$24:$L$36,$B60)</f>
        <v>950</v>
      </c>
      <c r="F60">
        <f>SUMIFS(F$41:F$53,$L$24:$L$36,$B60)</f>
        <v>910</v>
      </c>
      <c r="G60">
        <f>SUMIFS(G$41:G$53,$L$24:$L$36,$B60)</f>
        <v>910</v>
      </c>
      <c r="H60">
        <f>SUMIFS(H$41:H$53,$L$24:$L$36,$B60)</f>
        <v>1100</v>
      </c>
      <c r="I60">
        <f>SUMIFS(I$41:I$53,$L$24:$L$36,$B60)</f>
        <v>850</v>
      </c>
      <c r="K60" t="s">
        <v>129</v>
      </c>
    </row>
    <row r="61" spans="1:11" x14ac:dyDescent="0.25">
      <c r="A61" t="s">
        <v>125</v>
      </c>
      <c r="B61" t="s">
        <v>127</v>
      </c>
      <c r="D61">
        <f>SUMIFS(D$41:D$53,$L$24:$L$36,$B61)</f>
        <v>-950</v>
      </c>
      <c r="E61">
        <f>SUMIFS(E$41:E$53,$L$24:$L$36,$B61)</f>
        <v>-950</v>
      </c>
      <c r="F61">
        <f>SUMIFS(F$41:F$53,$L$24:$L$36,$B61)</f>
        <v>-910</v>
      </c>
      <c r="G61">
        <f>SUMIFS(G$41:G$53,$L$24:$L$36,$B61)</f>
        <v>-910</v>
      </c>
      <c r="H61">
        <f>SUMIFS(H$41:H$53,$L$24:$L$36,$B61)</f>
        <v>-1100</v>
      </c>
      <c r="I61">
        <f>SUMIFS(I$41:I$53,$L$24:$L$36,$B61)</f>
        <v>-850</v>
      </c>
    </row>
    <row r="63" spans="1:11" x14ac:dyDescent="0.25">
      <c r="A63" s="82" t="s">
        <v>128</v>
      </c>
      <c r="B63" s="82"/>
      <c r="C63" s="82"/>
      <c r="D63" s="82"/>
      <c r="E63" s="82"/>
      <c r="F63" s="82"/>
      <c r="G63" s="82"/>
      <c r="H63" s="82"/>
      <c r="I63" s="82"/>
    </row>
    <row r="64" spans="1:11" x14ac:dyDescent="0.25">
      <c r="A64" s="60"/>
      <c r="B64" s="60" t="s">
        <v>6</v>
      </c>
      <c r="C64" s="60" t="s">
        <v>7</v>
      </c>
      <c r="D64" s="80" t="s">
        <v>9</v>
      </c>
      <c r="E64" s="80" t="s">
        <v>10</v>
      </c>
      <c r="F64" s="80" t="s">
        <v>11</v>
      </c>
      <c r="G64" s="80" t="s">
        <v>12</v>
      </c>
      <c r="H64" s="80" t="s">
        <v>13</v>
      </c>
      <c r="I64" s="80" t="s">
        <v>14</v>
      </c>
    </row>
    <row r="65" spans="1:12" x14ac:dyDescent="0.25">
      <c r="A65" s="25" t="s">
        <v>0</v>
      </c>
      <c r="B65" s="25">
        <v>300</v>
      </c>
      <c r="C65" s="25">
        <v>0</v>
      </c>
      <c r="D65" s="7">
        <v>0</v>
      </c>
      <c r="E65" s="7">
        <v>0</v>
      </c>
      <c r="F65" s="7">
        <v>240</v>
      </c>
      <c r="G65" s="7">
        <v>240</v>
      </c>
      <c r="H65" s="7">
        <v>0</v>
      </c>
      <c r="I65" s="22">
        <v>0</v>
      </c>
      <c r="K65" t="s">
        <v>24</v>
      </c>
      <c r="L65" t="s">
        <v>126</v>
      </c>
    </row>
    <row r="66" spans="1:12" x14ac:dyDescent="0.25">
      <c r="A66" s="26" t="s">
        <v>1</v>
      </c>
      <c r="B66" s="26">
        <v>300</v>
      </c>
      <c r="C66" s="26">
        <v>0</v>
      </c>
      <c r="D66" s="11">
        <v>0</v>
      </c>
      <c r="E66" s="11">
        <v>0</v>
      </c>
      <c r="F66" s="11">
        <v>240</v>
      </c>
      <c r="G66" s="11">
        <v>240</v>
      </c>
      <c r="H66" s="11">
        <v>0</v>
      </c>
      <c r="I66" s="23">
        <v>0</v>
      </c>
      <c r="K66" t="s">
        <v>24</v>
      </c>
      <c r="L66" t="s">
        <v>127</v>
      </c>
    </row>
    <row r="67" spans="1:12" x14ac:dyDescent="0.25">
      <c r="A67" s="26" t="s">
        <v>2</v>
      </c>
      <c r="B67" s="26">
        <v>500</v>
      </c>
      <c r="C67" s="26">
        <v>0</v>
      </c>
      <c r="D67" s="11">
        <v>200</v>
      </c>
      <c r="E67" s="11">
        <v>250</v>
      </c>
      <c r="F67" s="11">
        <v>250</v>
      </c>
      <c r="G67" s="11">
        <v>400</v>
      </c>
      <c r="H67" s="11">
        <v>300</v>
      </c>
      <c r="I67" s="23">
        <v>50</v>
      </c>
      <c r="K67" t="s">
        <v>24</v>
      </c>
      <c r="L67" t="s">
        <v>126</v>
      </c>
    </row>
    <row r="68" spans="1:12" x14ac:dyDescent="0.25">
      <c r="A68" s="26" t="s">
        <v>3</v>
      </c>
      <c r="B68" s="26">
        <v>200</v>
      </c>
      <c r="C68" s="26">
        <v>0</v>
      </c>
      <c r="D68" s="11">
        <v>150</v>
      </c>
      <c r="E68" s="11">
        <v>100</v>
      </c>
      <c r="F68" s="11">
        <v>100</v>
      </c>
      <c r="G68" s="11">
        <v>100</v>
      </c>
      <c r="H68" s="11">
        <v>200</v>
      </c>
      <c r="I68" s="23">
        <v>200</v>
      </c>
      <c r="K68" t="s">
        <v>24</v>
      </c>
      <c r="L68" t="s">
        <v>126</v>
      </c>
    </row>
    <row r="69" spans="1:12" x14ac:dyDescent="0.25">
      <c r="A69" s="26" t="s">
        <v>4</v>
      </c>
      <c r="B69" s="26">
        <v>2000</v>
      </c>
      <c r="C69" s="26">
        <v>1000</v>
      </c>
      <c r="D69" s="11">
        <v>1400</v>
      </c>
      <c r="E69" s="11">
        <v>1400</v>
      </c>
      <c r="F69" s="11">
        <v>1220</v>
      </c>
      <c r="G69" s="11">
        <v>1070</v>
      </c>
      <c r="H69" s="11">
        <v>1300</v>
      </c>
      <c r="I69" s="23">
        <v>1400</v>
      </c>
      <c r="K69" t="s">
        <v>24</v>
      </c>
      <c r="L69" t="s">
        <v>126</v>
      </c>
    </row>
    <row r="70" spans="1:12" x14ac:dyDescent="0.25">
      <c r="A70" s="26" t="s">
        <v>8</v>
      </c>
      <c r="B70" s="26">
        <v>600</v>
      </c>
      <c r="C70" s="26">
        <v>1500</v>
      </c>
      <c r="D70" s="11">
        <v>0</v>
      </c>
      <c r="E70" s="11">
        <v>200</v>
      </c>
      <c r="F70" s="11">
        <v>0</v>
      </c>
      <c r="G70" s="11">
        <v>0</v>
      </c>
      <c r="H70" s="11">
        <v>400</v>
      </c>
      <c r="I70" s="23">
        <v>50</v>
      </c>
      <c r="K70" t="s">
        <v>24</v>
      </c>
      <c r="L70" t="s">
        <v>127</v>
      </c>
    </row>
    <row r="71" spans="1:12" x14ac:dyDescent="0.25">
      <c r="A71" s="26" t="s">
        <v>16</v>
      </c>
      <c r="B71" s="26">
        <v>200</v>
      </c>
      <c r="C71" s="26">
        <v>1600</v>
      </c>
      <c r="D71" s="11">
        <v>-150</v>
      </c>
      <c r="E71" s="11">
        <v>-150</v>
      </c>
      <c r="F71" s="11">
        <v>-150</v>
      </c>
      <c r="G71" s="11">
        <v>-150</v>
      </c>
      <c r="H71" s="11">
        <v>-100</v>
      </c>
      <c r="I71" s="23">
        <v>-100</v>
      </c>
      <c r="K71" t="s">
        <v>15</v>
      </c>
      <c r="L71" t="s">
        <v>127</v>
      </c>
    </row>
    <row r="72" spans="1:12" x14ac:dyDescent="0.25">
      <c r="A72" s="26" t="s">
        <v>17</v>
      </c>
      <c r="B72" s="26">
        <v>100</v>
      </c>
      <c r="C72" s="26">
        <v>1800</v>
      </c>
      <c r="D72" s="11">
        <v>-200</v>
      </c>
      <c r="E72" s="11">
        <v>-200</v>
      </c>
      <c r="F72" s="11">
        <v>-300</v>
      </c>
      <c r="G72" s="11">
        <v>-300</v>
      </c>
      <c r="H72" s="11">
        <v>-200</v>
      </c>
      <c r="I72" s="23">
        <v>-200</v>
      </c>
      <c r="K72" t="s">
        <v>15</v>
      </c>
      <c r="L72" t="s">
        <v>126</v>
      </c>
    </row>
    <row r="73" spans="1:12" x14ac:dyDescent="0.25">
      <c r="A73" s="26" t="s">
        <v>18</v>
      </c>
      <c r="B73" s="26">
        <v>600</v>
      </c>
      <c r="C73" s="26">
        <v>2400</v>
      </c>
      <c r="D73" s="11">
        <v>-600</v>
      </c>
      <c r="E73" s="11">
        <v>-600</v>
      </c>
      <c r="F73" s="11">
        <v>-600</v>
      </c>
      <c r="G73" s="11">
        <v>-600</v>
      </c>
      <c r="H73" s="11">
        <v>-600</v>
      </c>
      <c r="I73" s="23">
        <v>-600</v>
      </c>
      <c r="K73" t="s">
        <v>15</v>
      </c>
      <c r="L73" t="s">
        <v>126</v>
      </c>
    </row>
    <row r="74" spans="1:12" x14ac:dyDescent="0.25">
      <c r="A74" s="26" t="s">
        <v>5</v>
      </c>
      <c r="B74" s="26">
        <v>1500</v>
      </c>
      <c r="C74" s="26">
        <v>3000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23">
        <v>0</v>
      </c>
      <c r="K74" t="s">
        <v>24</v>
      </c>
      <c r="L74" t="s">
        <v>127</v>
      </c>
    </row>
    <row r="75" spans="1:12" x14ac:dyDescent="0.25">
      <c r="A75" s="26" t="s">
        <v>19</v>
      </c>
      <c r="B75" s="26">
        <v>0</v>
      </c>
      <c r="C75" s="26">
        <v>5000</v>
      </c>
      <c r="D75" s="11">
        <v>-100</v>
      </c>
      <c r="E75" s="11">
        <v>-300</v>
      </c>
      <c r="F75" s="11">
        <v>-300</v>
      </c>
      <c r="G75" s="11">
        <v>-300</v>
      </c>
      <c r="H75" s="11">
        <v>-600</v>
      </c>
      <c r="I75" s="23">
        <v>-100</v>
      </c>
      <c r="K75" t="s">
        <v>15</v>
      </c>
      <c r="L75" t="s">
        <v>127</v>
      </c>
    </row>
    <row r="76" spans="1:12" x14ac:dyDescent="0.25">
      <c r="A76" s="26" t="s">
        <v>20</v>
      </c>
      <c r="B76" s="26">
        <v>0</v>
      </c>
      <c r="C76" s="26">
        <v>5000</v>
      </c>
      <c r="D76" s="11">
        <v>-100</v>
      </c>
      <c r="E76" s="11">
        <v>-100</v>
      </c>
      <c r="F76" s="11">
        <v>-100</v>
      </c>
      <c r="G76" s="11">
        <v>-100</v>
      </c>
      <c r="H76" s="11">
        <v>-100</v>
      </c>
      <c r="I76" s="23">
        <v>-100</v>
      </c>
      <c r="K76" t="s">
        <v>15</v>
      </c>
      <c r="L76" t="s">
        <v>127</v>
      </c>
    </row>
    <row r="77" spans="1:12" x14ac:dyDescent="0.25">
      <c r="A77" s="26" t="s">
        <v>8</v>
      </c>
      <c r="B77" s="26">
        <v>0</v>
      </c>
      <c r="C77" s="26">
        <v>5000</v>
      </c>
      <c r="D77" s="11">
        <v>-600</v>
      </c>
      <c r="E77" s="11">
        <v>-600</v>
      </c>
      <c r="F77" s="11">
        <v>-600</v>
      </c>
      <c r="G77" s="11">
        <v>-600</v>
      </c>
      <c r="H77" s="11">
        <v>-600</v>
      </c>
      <c r="I77" s="23">
        <v>-600</v>
      </c>
      <c r="K77" t="s">
        <v>15</v>
      </c>
      <c r="L77" t="s">
        <v>127</v>
      </c>
    </row>
    <row r="78" spans="1:12" x14ac:dyDescent="0.25">
      <c r="A78" s="26" t="s">
        <v>59</v>
      </c>
      <c r="B78" s="26"/>
      <c r="C78" s="26">
        <v>75000</v>
      </c>
      <c r="D78" s="11"/>
      <c r="E78" s="11"/>
      <c r="F78" s="11"/>
      <c r="G78" s="11"/>
      <c r="H78" s="11"/>
      <c r="I78" s="23"/>
    </row>
    <row r="79" spans="1:12" x14ac:dyDescent="0.25">
      <c r="A79" s="30"/>
      <c r="B79" s="31"/>
      <c r="C79" s="32"/>
      <c r="D79" s="31">
        <f>SUM(D65:D77)</f>
        <v>0</v>
      </c>
      <c r="E79" s="31">
        <f t="shared" ref="E79:I79" si="2">SUM(E65:E77)</f>
        <v>0</v>
      </c>
      <c r="F79" s="31">
        <f t="shared" si="2"/>
        <v>0</v>
      </c>
      <c r="G79" s="31">
        <f t="shared" si="2"/>
        <v>0</v>
      </c>
      <c r="H79" s="31">
        <f t="shared" si="2"/>
        <v>0</v>
      </c>
      <c r="I79" s="32">
        <f t="shared" si="2"/>
        <v>0</v>
      </c>
    </row>
    <row r="80" spans="1:12" x14ac:dyDescent="0.25">
      <c r="A80" t="s">
        <v>124</v>
      </c>
      <c r="B80" t="s">
        <v>126</v>
      </c>
      <c r="D80">
        <f>SUMIFS(D$65:D$78,$L$65:$L$78,$B80)</f>
        <v>950</v>
      </c>
      <c r="E80">
        <f t="shared" ref="E80:I81" si="3">SUMIFS(E$65:E$78,$L$65:$L$78,$B80)</f>
        <v>950</v>
      </c>
      <c r="F80">
        <f t="shared" si="3"/>
        <v>910</v>
      </c>
      <c r="G80">
        <f t="shared" si="3"/>
        <v>910</v>
      </c>
      <c r="H80">
        <f t="shared" si="3"/>
        <v>1000</v>
      </c>
      <c r="I80">
        <f t="shared" si="3"/>
        <v>850</v>
      </c>
    </row>
    <row r="81" spans="1:9" x14ac:dyDescent="0.25">
      <c r="A81" t="s">
        <v>125</v>
      </c>
      <c r="B81" t="s">
        <v>127</v>
      </c>
      <c r="D81">
        <f t="shared" ref="D81:I81" si="4">SUMIFS(D$65:D$78,$L$65:$L$78,$B81)</f>
        <v>-950</v>
      </c>
      <c r="E81">
        <f t="shared" si="3"/>
        <v>-950</v>
      </c>
      <c r="F81">
        <f t="shared" si="3"/>
        <v>-910</v>
      </c>
      <c r="G81">
        <f t="shared" si="3"/>
        <v>-910</v>
      </c>
      <c r="H81">
        <f t="shared" si="3"/>
        <v>-1000</v>
      </c>
      <c r="I81">
        <f t="shared" si="3"/>
        <v>-850</v>
      </c>
    </row>
    <row r="83" spans="1:9" x14ac:dyDescent="0.25">
      <c r="A83" s="82" t="s">
        <v>130</v>
      </c>
      <c r="B83" s="82"/>
      <c r="C83" s="82"/>
      <c r="D83" s="82"/>
      <c r="E83" s="82"/>
      <c r="F83" s="82"/>
      <c r="G83" s="82"/>
      <c r="H83" s="82"/>
      <c r="I83" s="82"/>
    </row>
    <row r="84" spans="1:9" x14ac:dyDescent="0.25">
      <c r="A84" s="60"/>
      <c r="B84" s="60" t="s">
        <v>6</v>
      </c>
      <c r="C84" s="60" t="s">
        <v>7</v>
      </c>
      <c r="D84" s="80" t="s">
        <v>9</v>
      </c>
      <c r="E84" s="80" t="s">
        <v>10</v>
      </c>
      <c r="F84" s="80" t="s">
        <v>11</v>
      </c>
      <c r="G84" s="80" t="s">
        <v>12</v>
      </c>
      <c r="H84" s="80" t="s">
        <v>13</v>
      </c>
      <c r="I84" s="80" t="s">
        <v>14</v>
      </c>
    </row>
    <row r="85" spans="1:9" x14ac:dyDescent="0.25">
      <c r="A85" s="25" t="s">
        <v>0</v>
      </c>
      <c r="B85" s="25">
        <v>300</v>
      </c>
      <c r="C85" s="25">
        <v>0</v>
      </c>
      <c r="D85" s="7">
        <f>D65-D41</f>
        <v>0</v>
      </c>
      <c r="E85" s="7">
        <f t="shared" ref="E85:I85" si="5">E65-E41</f>
        <v>0</v>
      </c>
      <c r="F85" s="7">
        <f t="shared" si="5"/>
        <v>0</v>
      </c>
      <c r="G85" s="7">
        <f t="shared" si="5"/>
        <v>0</v>
      </c>
      <c r="H85" s="7">
        <f t="shared" si="5"/>
        <v>0</v>
      </c>
      <c r="I85" s="22">
        <f t="shared" si="5"/>
        <v>0</v>
      </c>
    </row>
    <row r="86" spans="1:9" x14ac:dyDescent="0.25">
      <c r="A86" s="26" t="s">
        <v>1</v>
      </c>
      <c r="B86" s="26">
        <v>300</v>
      </c>
      <c r="C86" s="26">
        <v>0</v>
      </c>
      <c r="D86" s="11">
        <f t="shared" ref="D86:I86" si="6">D66-D42</f>
        <v>0</v>
      </c>
      <c r="E86" s="11">
        <f t="shared" si="6"/>
        <v>0</v>
      </c>
      <c r="F86" s="11">
        <f t="shared" si="6"/>
        <v>0</v>
      </c>
      <c r="G86" s="11">
        <f t="shared" si="6"/>
        <v>0</v>
      </c>
      <c r="H86" s="11">
        <f t="shared" si="6"/>
        <v>0</v>
      </c>
      <c r="I86" s="23">
        <f t="shared" si="6"/>
        <v>0</v>
      </c>
    </row>
    <row r="87" spans="1:9" x14ac:dyDescent="0.25">
      <c r="A87" s="26" t="s">
        <v>2</v>
      </c>
      <c r="B87" s="26">
        <v>500</v>
      </c>
      <c r="C87" s="26">
        <v>0</v>
      </c>
      <c r="D87" s="11">
        <f t="shared" ref="D87:I87" si="7">D67-D43</f>
        <v>0</v>
      </c>
      <c r="E87" s="11">
        <f t="shared" si="7"/>
        <v>0</v>
      </c>
      <c r="F87" s="11">
        <f t="shared" si="7"/>
        <v>0</v>
      </c>
      <c r="G87" s="11">
        <f t="shared" si="7"/>
        <v>0</v>
      </c>
      <c r="H87" s="11">
        <f t="shared" si="7"/>
        <v>0</v>
      </c>
      <c r="I87" s="23">
        <f t="shared" si="7"/>
        <v>0</v>
      </c>
    </row>
    <row r="88" spans="1:9" x14ac:dyDescent="0.25">
      <c r="A88" s="26" t="s">
        <v>3</v>
      </c>
      <c r="B88" s="26">
        <v>200</v>
      </c>
      <c r="C88" s="26">
        <v>0</v>
      </c>
      <c r="D88" s="11">
        <f t="shared" ref="D88:I88" si="8">D68-D44</f>
        <v>0</v>
      </c>
      <c r="E88" s="11">
        <f t="shared" si="8"/>
        <v>0</v>
      </c>
      <c r="F88" s="11">
        <f t="shared" si="8"/>
        <v>0</v>
      </c>
      <c r="G88" s="11">
        <f t="shared" si="8"/>
        <v>0</v>
      </c>
      <c r="H88" s="11">
        <f t="shared" si="8"/>
        <v>0</v>
      </c>
      <c r="I88" s="23">
        <f t="shared" si="8"/>
        <v>0</v>
      </c>
    </row>
    <row r="89" spans="1:9" x14ac:dyDescent="0.25">
      <c r="A89" s="26" t="s">
        <v>4</v>
      </c>
      <c r="B89" s="26">
        <v>2000</v>
      </c>
      <c r="C89" s="26">
        <v>1000</v>
      </c>
      <c r="D89" s="11">
        <f t="shared" ref="D89:I89" si="9">D69-D45</f>
        <v>0</v>
      </c>
      <c r="E89" s="11">
        <f t="shared" si="9"/>
        <v>0</v>
      </c>
      <c r="F89" s="11">
        <f t="shared" si="9"/>
        <v>0</v>
      </c>
      <c r="G89" s="11">
        <f t="shared" si="9"/>
        <v>0</v>
      </c>
      <c r="H89" s="11">
        <f t="shared" si="9"/>
        <v>-100</v>
      </c>
      <c r="I89" s="23">
        <f t="shared" si="9"/>
        <v>0</v>
      </c>
    </row>
    <row r="90" spans="1:9" x14ac:dyDescent="0.25">
      <c r="A90" s="26" t="s">
        <v>8</v>
      </c>
      <c r="B90" s="26">
        <v>600</v>
      </c>
      <c r="C90" s="26">
        <v>1500</v>
      </c>
      <c r="D90" s="11">
        <f t="shared" ref="D90:I90" si="10">D70-D46</f>
        <v>0</v>
      </c>
      <c r="E90" s="11">
        <f t="shared" si="10"/>
        <v>0</v>
      </c>
      <c r="F90" s="11">
        <f t="shared" si="10"/>
        <v>0</v>
      </c>
      <c r="G90" s="11">
        <f t="shared" si="10"/>
        <v>0</v>
      </c>
      <c r="H90" s="11">
        <f t="shared" si="10"/>
        <v>100</v>
      </c>
      <c r="I90" s="23">
        <f t="shared" si="10"/>
        <v>0</v>
      </c>
    </row>
    <row r="91" spans="1:9" x14ac:dyDescent="0.25">
      <c r="A91" s="26" t="s">
        <v>16</v>
      </c>
      <c r="B91" s="26">
        <v>200</v>
      </c>
      <c r="C91" s="26">
        <v>1600</v>
      </c>
      <c r="D91" s="11">
        <f t="shared" ref="D91:I91" si="11">D71-D47</f>
        <v>0</v>
      </c>
      <c r="E91" s="11">
        <f t="shared" si="11"/>
        <v>0</v>
      </c>
      <c r="F91" s="11">
        <f t="shared" si="11"/>
        <v>0</v>
      </c>
      <c r="G91" s="11">
        <f t="shared" si="11"/>
        <v>0</v>
      </c>
      <c r="H91" s="11">
        <f t="shared" si="11"/>
        <v>0</v>
      </c>
      <c r="I91" s="23">
        <f t="shared" si="11"/>
        <v>0</v>
      </c>
    </row>
    <row r="92" spans="1:9" x14ac:dyDescent="0.25">
      <c r="A92" s="26" t="s">
        <v>17</v>
      </c>
      <c r="B92" s="26">
        <v>100</v>
      </c>
      <c r="C92" s="26">
        <v>1800</v>
      </c>
      <c r="D92" s="11">
        <f t="shared" ref="D92:I92" si="12">D72-D48</f>
        <v>0</v>
      </c>
      <c r="E92" s="11">
        <f t="shared" si="12"/>
        <v>0</v>
      </c>
      <c r="F92" s="11">
        <f t="shared" si="12"/>
        <v>0</v>
      </c>
      <c r="G92" s="11">
        <f t="shared" si="12"/>
        <v>0</v>
      </c>
      <c r="H92" s="11">
        <f t="shared" si="12"/>
        <v>0</v>
      </c>
      <c r="I92" s="23">
        <f t="shared" si="12"/>
        <v>0</v>
      </c>
    </row>
    <row r="93" spans="1:9" x14ac:dyDescent="0.25">
      <c r="A93" s="26" t="s">
        <v>18</v>
      </c>
      <c r="B93" s="26">
        <v>600</v>
      </c>
      <c r="C93" s="26">
        <v>2400</v>
      </c>
      <c r="D93" s="11">
        <f t="shared" ref="D93:I93" si="13">D73-D49</f>
        <v>0</v>
      </c>
      <c r="E93" s="11">
        <f t="shared" si="13"/>
        <v>0</v>
      </c>
      <c r="F93" s="11">
        <f t="shared" si="13"/>
        <v>0</v>
      </c>
      <c r="G93" s="11">
        <f t="shared" si="13"/>
        <v>0</v>
      </c>
      <c r="H93" s="11">
        <f t="shared" si="13"/>
        <v>0</v>
      </c>
      <c r="I93" s="23">
        <f t="shared" si="13"/>
        <v>0</v>
      </c>
    </row>
    <row r="94" spans="1:9" x14ac:dyDescent="0.25">
      <c r="A94" s="26" t="s">
        <v>5</v>
      </c>
      <c r="B94" s="26">
        <v>1500</v>
      </c>
      <c r="C94" s="26">
        <v>3000</v>
      </c>
      <c r="D94" s="11">
        <f t="shared" ref="D94:I94" si="14">D74-D50</f>
        <v>0</v>
      </c>
      <c r="E94" s="11">
        <f t="shared" si="14"/>
        <v>0</v>
      </c>
      <c r="F94" s="11">
        <f t="shared" si="14"/>
        <v>0</v>
      </c>
      <c r="G94" s="11">
        <f t="shared" si="14"/>
        <v>0</v>
      </c>
      <c r="H94" s="11">
        <f t="shared" si="14"/>
        <v>0</v>
      </c>
      <c r="I94" s="23">
        <f t="shared" si="14"/>
        <v>0</v>
      </c>
    </row>
    <row r="95" spans="1:9" x14ac:dyDescent="0.25">
      <c r="A95" s="26" t="s">
        <v>19</v>
      </c>
      <c r="B95" s="26">
        <v>0</v>
      </c>
      <c r="C95" s="26">
        <v>5000</v>
      </c>
      <c r="D95" s="11">
        <f t="shared" ref="D95:I95" si="15">D75-D51</f>
        <v>0</v>
      </c>
      <c r="E95" s="11">
        <f t="shared" si="15"/>
        <v>0</v>
      </c>
      <c r="F95" s="11">
        <f t="shared" si="15"/>
        <v>0</v>
      </c>
      <c r="G95" s="11">
        <f t="shared" si="15"/>
        <v>0</v>
      </c>
      <c r="H95" s="11">
        <f t="shared" si="15"/>
        <v>0</v>
      </c>
      <c r="I95" s="23">
        <f t="shared" si="15"/>
        <v>0</v>
      </c>
    </row>
    <row r="96" spans="1:9" x14ac:dyDescent="0.25">
      <c r="A96" s="26" t="s">
        <v>20</v>
      </c>
      <c r="B96" s="26">
        <v>0</v>
      </c>
      <c r="C96" s="26">
        <v>5000</v>
      </c>
      <c r="D96" s="11">
        <f t="shared" ref="D96:I96" si="16">D76-D52</f>
        <v>0</v>
      </c>
      <c r="E96" s="11">
        <f t="shared" si="16"/>
        <v>0</v>
      </c>
      <c r="F96" s="11">
        <f t="shared" si="16"/>
        <v>0</v>
      </c>
      <c r="G96" s="11">
        <f t="shared" si="16"/>
        <v>0</v>
      </c>
      <c r="H96" s="11">
        <f t="shared" si="16"/>
        <v>0</v>
      </c>
      <c r="I96" s="23">
        <f t="shared" si="16"/>
        <v>0</v>
      </c>
    </row>
    <row r="97" spans="1:9" x14ac:dyDescent="0.25">
      <c r="A97" s="26" t="s">
        <v>8</v>
      </c>
      <c r="B97" s="26">
        <v>0</v>
      </c>
      <c r="C97" s="26">
        <v>5000</v>
      </c>
      <c r="D97" s="11">
        <f t="shared" ref="D97:I97" si="17">D77-D53</f>
        <v>0</v>
      </c>
      <c r="E97" s="11">
        <f t="shared" si="17"/>
        <v>0</v>
      </c>
      <c r="F97" s="11">
        <f t="shared" si="17"/>
        <v>0</v>
      </c>
      <c r="G97" s="11">
        <f t="shared" si="17"/>
        <v>0</v>
      </c>
      <c r="H97" s="11">
        <f t="shared" si="17"/>
        <v>0</v>
      </c>
      <c r="I97" s="23">
        <f t="shared" si="17"/>
        <v>0</v>
      </c>
    </row>
    <row r="98" spans="1:9" x14ac:dyDescent="0.25">
      <c r="A98" s="26" t="s">
        <v>59</v>
      </c>
      <c r="B98" s="26"/>
      <c r="C98" s="26">
        <v>75000</v>
      </c>
      <c r="D98" s="11">
        <f t="shared" ref="D98:I98" si="18">D78-D54</f>
        <v>0</v>
      </c>
      <c r="E98" s="11">
        <f t="shared" si="18"/>
        <v>0</v>
      </c>
      <c r="F98" s="11">
        <f t="shared" si="18"/>
        <v>0</v>
      </c>
      <c r="G98" s="11">
        <f t="shared" si="18"/>
        <v>0</v>
      </c>
      <c r="H98" s="11">
        <f t="shared" si="18"/>
        <v>0</v>
      </c>
      <c r="I98" s="23">
        <f t="shared" si="18"/>
        <v>0</v>
      </c>
    </row>
    <row r="99" spans="1:9" x14ac:dyDescent="0.25">
      <c r="A99" s="30"/>
      <c r="B99" s="31"/>
      <c r="C99" s="32"/>
      <c r="D99" s="31">
        <f>SUM(D85:D97)</f>
        <v>0</v>
      </c>
      <c r="E99" s="31">
        <f t="shared" ref="E99:I99" si="19">SUM(E85:E97)</f>
        <v>0</v>
      </c>
      <c r="F99" s="31">
        <f t="shared" si="19"/>
        <v>0</v>
      </c>
      <c r="G99" s="31">
        <f t="shared" si="19"/>
        <v>0</v>
      </c>
      <c r="H99" s="31">
        <f t="shared" si="19"/>
        <v>0</v>
      </c>
      <c r="I99" s="32">
        <f t="shared" si="19"/>
        <v>0</v>
      </c>
    </row>
  </sheetData>
  <mergeCells count="6">
    <mergeCell ref="A83:I83"/>
    <mergeCell ref="A58:C58"/>
    <mergeCell ref="A1:I1"/>
    <mergeCell ref="A11:J11"/>
    <mergeCell ref="A39:I39"/>
    <mergeCell ref="A63:I6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5035-8BEC-49B6-8521-223AE1240302}">
  <dimension ref="A1:BB102"/>
  <sheetViews>
    <sheetView topLeftCell="A76" workbookViewId="0">
      <selection activeCell="W89" sqref="W89"/>
    </sheetView>
  </sheetViews>
  <sheetFormatPr defaultRowHeight="15" x14ac:dyDescent="0.25"/>
  <cols>
    <col min="1" max="1" width="13.85546875" bestFit="1" customWidth="1"/>
    <col min="4" max="9" width="8.140625" customWidth="1"/>
    <col min="10" max="10" width="13.85546875" bestFit="1" customWidth="1"/>
    <col min="11" max="16" width="8.42578125" bestFit="1" customWidth="1"/>
    <col min="17" max="17" width="3.85546875" customWidth="1"/>
    <col min="18" max="18" width="13.85546875" bestFit="1" customWidth="1"/>
    <col min="19" max="24" width="7.85546875" customWidth="1"/>
    <col min="25" max="25" width="13.85546875" bestFit="1" customWidth="1"/>
    <col min="26" max="31" width="6.85546875" customWidth="1"/>
    <col min="32" max="32" width="6.140625" customWidth="1"/>
    <col min="33" max="33" width="18" customWidth="1"/>
    <col min="34" max="34" width="9.42578125" bestFit="1" customWidth="1"/>
    <col min="38" max="39" width="9.42578125" bestFit="1" customWidth="1"/>
    <col min="40" max="40" width="17.7109375" customWidth="1"/>
    <col min="49" max="54" width="0" hidden="1" customWidth="1"/>
  </cols>
  <sheetData>
    <row r="1" spans="1:54" x14ac:dyDescent="0.25">
      <c r="A1" s="83" t="s">
        <v>74</v>
      </c>
      <c r="B1" s="83"/>
      <c r="C1" s="83"/>
      <c r="D1" s="83"/>
      <c r="E1" s="83"/>
      <c r="F1" s="83"/>
      <c r="G1" s="83"/>
      <c r="H1" s="83"/>
      <c r="I1" s="83"/>
      <c r="J1" s="83" t="s">
        <v>83</v>
      </c>
      <c r="K1" s="83"/>
      <c r="L1" s="83"/>
      <c r="M1" s="83"/>
      <c r="N1" s="83"/>
      <c r="O1" s="83"/>
      <c r="P1" s="83"/>
      <c r="R1" s="83" t="s">
        <v>75</v>
      </c>
      <c r="S1" s="83"/>
      <c r="T1" s="83"/>
      <c r="U1" s="83"/>
      <c r="V1" s="83"/>
      <c r="W1" s="83"/>
      <c r="X1" s="83"/>
      <c r="Y1" s="83" t="s">
        <v>68</v>
      </c>
      <c r="Z1" s="83"/>
      <c r="AA1" s="83"/>
      <c r="AB1" s="83"/>
      <c r="AC1" s="83"/>
      <c r="AD1" s="83"/>
      <c r="AE1" s="83"/>
      <c r="AG1" s="84" t="s">
        <v>73</v>
      </c>
      <c r="AH1" s="85"/>
      <c r="AI1" s="85"/>
      <c r="AJ1" s="85"/>
      <c r="AK1" s="85"/>
      <c r="AL1" s="85"/>
      <c r="AM1" s="86"/>
      <c r="AN1" s="84" t="s">
        <v>72</v>
      </c>
      <c r="AO1" s="85"/>
      <c r="AP1" s="85"/>
      <c r="AQ1" s="85"/>
      <c r="AR1" s="85"/>
      <c r="AS1" s="85"/>
      <c r="AT1" s="86"/>
      <c r="AW1" t="s">
        <v>134</v>
      </c>
    </row>
    <row r="2" spans="1:54" x14ac:dyDescent="0.25">
      <c r="A2" s="70"/>
      <c r="B2" s="71" t="s">
        <v>6</v>
      </c>
      <c r="C2" s="70" t="s">
        <v>7</v>
      </c>
      <c r="D2" s="70" t="s">
        <v>9</v>
      </c>
      <c r="E2" s="70" t="s">
        <v>10</v>
      </c>
      <c r="F2" s="70" t="s">
        <v>11</v>
      </c>
      <c r="G2" s="70" t="s">
        <v>12</v>
      </c>
      <c r="H2" s="70" t="s">
        <v>13</v>
      </c>
      <c r="I2" s="70" t="s">
        <v>14</v>
      </c>
      <c r="J2" s="70"/>
      <c r="K2" s="70" t="s">
        <v>9</v>
      </c>
      <c r="L2" s="70" t="s">
        <v>10</v>
      </c>
      <c r="M2" s="70" t="s">
        <v>11</v>
      </c>
      <c r="N2" s="70" t="s">
        <v>12</v>
      </c>
      <c r="O2" s="70" t="s">
        <v>13</v>
      </c>
      <c r="P2" s="70" t="s">
        <v>14</v>
      </c>
      <c r="R2" s="70"/>
      <c r="S2" s="70" t="s">
        <v>9</v>
      </c>
      <c r="T2" s="70" t="s">
        <v>10</v>
      </c>
      <c r="U2" s="70" t="s">
        <v>11</v>
      </c>
      <c r="V2" s="70" t="s">
        <v>12</v>
      </c>
      <c r="W2" s="70" t="s">
        <v>13</v>
      </c>
      <c r="X2" s="70" t="s">
        <v>14</v>
      </c>
      <c r="Y2" s="70"/>
      <c r="Z2" s="70" t="s">
        <v>9</v>
      </c>
      <c r="AA2" s="70" t="s">
        <v>10</v>
      </c>
      <c r="AB2" s="70" t="s">
        <v>11</v>
      </c>
      <c r="AC2" s="70" t="s">
        <v>12</v>
      </c>
      <c r="AD2" s="70" t="s">
        <v>13</v>
      </c>
      <c r="AE2" s="70" t="s">
        <v>14</v>
      </c>
      <c r="AG2" s="70"/>
      <c r="AH2" s="70" t="s">
        <v>9</v>
      </c>
      <c r="AI2" s="70" t="s">
        <v>10</v>
      </c>
      <c r="AJ2" s="70" t="s">
        <v>11</v>
      </c>
      <c r="AK2" s="70" t="s">
        <v>12</v>
      </c>
      <c r="AL2" s="70" t="s">
        <v>13</v>
      </c>
      <c r="AM2" s="70" t="s">
        <v>14</v>
      </c>
      <c r="AN2" s="70"/>
      <c r="AO2" s="70" t="s">
        <v>9</v>
      </c>
      <c r="AP2" s="70" t="s">
        <v>10</v>
      </c>
      <c r="AQ2" s="70" t="s">
        <v>11</v>
      </c>
      <c r="AR2" s="70" t="s">
        <v>12</v>
      </c>
      <c r="AS2" s="70" t="s">
        <v>13</v>
      </c>
      <c r="AT2" s="70" t="s">
        <v>14</v>
      </c>
    </row>
    <row r="3" spans="1:54" x14ac:dyDescent="0.25">
      <c r="A3" s="25" t="s">
        <v>0</v>
      </c>
      <c r="B3" s="25">
        <v>300</v>
      </c>
      <c r="C3">
        <v>0</v>
      </c>
      <c r="D3" s="6">
        <v>0</v>
      </c>
      <c r="E3" s="7">
        <v>0</v>
      </c>
      <c r="F3" s="7">
        <v>240</v>
      </c>
      <c r="G3" s="7">
        <v>240</v>
      </c>
      <c r="H3" s="7">
        <v>0</v>
      </c>
      <c r="I3" s="22">
        <v>0</v>
      </c>
      <c r="J3" s="25" t="s">
        <v>0</v>
      </c>
      <c r="K3" s="6">
        <f>D3-BidsOffers!D65</f>
        <v>0</v>
      </c>
      <c r="L3" s="7">
        <f>E3-BidsOffers!E65</f>
        <v>0</v>
      </c>
      <c r="M3" s="7">
        <f>F3-BidsOffers!F65</f>
        <v>0</v>
      </c>
      <c r="N3" s="7">
        <f>G3-BidsOffers!G65</f>
        <v>0</v>
      </c>
      <c r="O3" s="7">
        <f>H3-BidsOffers!H65</f>
        <v>0</v>
      </c>
      <c r="P3" s="22">
        <f>I3-BidsOffers!I65</f>
        <v>0</v>
      </c>
      <c r="R3" s="25" t="s">
        <v>0</v>
      </c>
      <c r="S3" s="6">
        <v>0</v>
      </c>
      <c r="T3" s="7">
        <v>0</v>
      </c>
      <c r="U3" s="7">
        <v>240</v>
      </c>
      <c r="V3" s="7">
        <v>240</v>
      </c>
      <c r="W3" s="7">
        <v>0</v>
      </c>
      <c r="X3" s="22">
        <v>0</v>
      </c>
      <c r="Y3" s="25" t="s">
        <v>0</v>
      </c>
      <c r="Z3" s="6">
        <f>S3-BidsOffers!D65</f>
        <v>0</v>
      </c>
      <c r="AA3" s="7">
        <f>T3-BidsOffers!E65</f>
        <v>0</v>
      </c>
      <c r="AB3" s="7">
        <f>U3-BidsOffers!F65</f>
        <v>0</v>
      </c>
      <c r="AC3" s="7">
        <f>V3-BidsOffers!G65</f>
        <v>0</v>
      </c>
      <c r="AD3" s="7">
        <f>W3-BidsOffers!H65</f>
        <v>0</v>
      </c>
      <c r="AE3" s="22">
        <f>X3-BidsOffers!I65</f>
        <v>0</v>
      </c>
      <c r="AG3" s="25" t="s">
        <v>0</v>
      </c>
      <c r="AH3" s="6">
        <f>K3</f>
        <v>0</v>
      </c>
      <c r="AI3" s="7">
        <f t="shared" ref="AI3:AI16" si="0">L3</f>
        <v>0</v>
      </c>
      <c r="AJ3" s="7">
        <f t="shared" ref="AJ3:AJ16" si="1">M3</f>
        <v>0</v>
      </c>
      <c r="AK3" s="7">
        <f t="shared" ref="AK3:AK16" si="2">N3</f>
        <v>0</v>
      </c>
      <c r="AL3" s="7">
        <f t="shared" ref="AL3:AL16" si="3">O3</f>
        <v>0</v>
      </c>
      <c r="AM3" s="22">
        <f t="shared" ref="AM3:AM16" si="4">P3</f>
        <v>0</v>
      </c>
      <c r="AN3" s="25" t="s">
        <v>0</v>
      </c>
      <c r="AO3" s="6">
        <f>AH3-Z3</f>
        <v>0</v>
      </c>
      <c r="AP3" s="7">
        <f t="shared" ref="AP3:AP16" si="5">AI3-AA3</f>
        <v>0</v>
      </c>
      <c r="AQ3" s="7">
        <f t="shared" ref="AQ3:AQ16" si="6">AJ3-AB3</f>
        <v>0</v>
      </c>
      <c r="AR3" s="7">
        <f t="shared" ref="AR3:AR16" si="7">AK3-AC3</f>
        <v>0</v>
      </c>
      <c r="AS3" s="7">
        <f t="shared" ref="AS3:AS16" si="8">AL3-AD3</f>
        <v>0</v>
      </c>
      <c r="AT3" s="22">
        <f t="shared" ref="AT3:AT16" si="9">AM3-AE3</f>
        <v>0</v>
      </c>
      <c r="AW3">
        <f>IF(SIGN(AO3)=SIGN(AO$17),1,0)</f>
        <v>1</v>
      </c>
      <c r="AX3">
        <f t="shared" ref="AX3:AX16" si="10">IF(SIGN(AP3)=SIGN(AP$17),1,0)</f>
        <v>0</v>
      </c>
      <c r="AY3">
        <f t="shared" ref="AY3:AY16" si="11">IF(SIGN(AQ3)=SIGN(AQ$17),1,0)</f>
        <v>0</v>
      </c>
      <c r="AZ3">
        <f t="shared" ref="AZ3:AZ16" si="12">IF(SIGN(AR3)=SIGN(AR$17),1,0)</f>
        <v>0</v>
      </c>
      <c r="BA3">
        <f t="shared" ref="BA3:BA16" si="13">IF(SIGN(AS3)=SIGN(AS$17),1,0)</f>
        <v>0</v>
      </c>
      <c r="BB3">
        <f t="shared" ref="BB3:BB16" si="14">IF(SIGN(AT3)=SIGN(AT$17),1,0)</f>
        <v>0</v>
      </c>
    </row>
    <row r="4" spans="1:54" x14ac:dyDescent="0.25">
      <c r="A4" s="26" t="s">
        <v>1</v>
      </c>
      <c r="B4" s="26">
        <v>300</v>
      </c>
      <c r="C4">
        <v>0</v>
      </c>
      <c r="D4" s="10">
        <v>0</v>
      </c>
      <c r="E4" s="11">
        <v>0</v>
      </c>
      <c r="F4" s="11">
        <v>240</v>
      </c>
      <c r="G4" s="11">
        <v>240</v>
      </c>
      <c r="H4" s="11">
        <v>0</v>
      </c>
      <c r="I4" s="23">
        <v>0</v>
      </c>
      <c r="J4" s="26" t="s">
        <v>1</v>
      </c>
      <c r="K4" s="10">
        <f>D4-BidsOffers!D66</f>
        <v>0</v>
      </c>
      <c r="L4" s="11">
        <f>E4-BidsOffers!E66</f>
        <v>0</v>
      </c>
      <c r="M4" s="11">
        <f>F4-BidsOffers!F66</f>
        <v>0</v>
      </c>
      <c r="N4" s="11">
        <f>G4-BidsOffers!G66</f>
        <v>0</v>
      </c>
      <c r="O4" s="11">
        <f>H4-BidsOffers!H66</f>
        <v>0</v>
      </c>
      <c r="P4" s="23">
        <f>I4-BidsOffers!I66</f>
        <v>0</v>
      </c>
      <c r="R4" s="26" t="s">
        <v>1</v>
      </c>
      <c r="S4" s="10">
        <v>0</v>
      </c>
      <c r="T4" s="11">
        <v>0</v>
      </c>
      <c r="U4" s="11">
        <v>240</v>
      </c>
      <c r="V4" s="11">
        <v>240</v>
      </c>
      <c r="W4" s="11">
        <v>0</v>
      </c>
      <c r="X4" s="23">
        <v>0</v>
      </c>
      <c r="Y4" s="26" t="s">
        <v>1</v>
      </c>
      <c r="Z4" s="10">
        <f>S4-BidsOffers!D66</f>
        <v>0</v>
      </c>
      <c r="AA4" s="11">
        <f>T4-BidsOffers!E66</f>
        <v>0</v>
      </c>
      <c r="AB4" s="11">
        <f>U4-BidsOffers!F66</f>
        <v>0</v>
      </c>
      <c r="AC4" s="11">
        <f>V4-BidsOffers!G66</f>
        <v>0</v>
      </c>
      <c r="AD4" s="11">
        <f>W4-BidsOffers!H66</f>
        <v>0</v>
      </c>
      <c r="AE4" s="23">
        <f>X4-BidsOffers!I66</f>
        <v>0</v>
      </c>
      <c r="AG4" s="26" t="s">
        <v>1</v>
      </c>
      <c r="AH4" s="10">
        <f t="shared" ref="AH4:AH16" si="15">K4</f>
        <v>0</v>
      </c>
      <c r="AI4" s="11">
        <f t="shared" si="0"/>
        <v>0</v>
      </c>
      <c r="AJ4" s="11">
        <f t="shared" si="1"/>
        <v>0</v>
      </c>
      <c r="AK4" s="11">
        <f t="shared" si="2"/>
        <v>0</v>
      </c>
      <c r="AL4" s="11">
        <f t="shared" si="3"/>
        <v>0</v>
      </c>
      <c r="AM4" s="23">
        <f t="shared" si="4"/>
        <v>0</v>
      </c>
      <c r="AN4" s="26" t="s">
        <v>1</v>
      </c>
      <c r="AO4" s="10">
        <f t="shared" ref="AO4:AO16" si="16">AH4-Z4</f>
        <v>0</v>
      </c>
      <c r="AP4" s="11">
        <f t="shared" si="5"/>
        <v>0</v>
      </c>
      <c r="AQ4" s="11">
        <f t="shared" si="6"/>
        <v>0</v>
      </c>
      <c r="AR4" s="11">
        <f t="shared" si="7"/>
        <v>0</v>
      </c>
      <c r="AS4" s="11">
        <f t="shared" si="8"/>
        <v>0</v>
      </c>
      <c r="AT4" s="23">
        <f t="shared" si="9"/>
        <v>0</v>
      </c>
      <c r="AW4">
        <f t="shared" ref="AW4:AW16" si="17">IF(SIGN(AO4)=SIGN(AO$17),1,0)</f>
        <v>1</v>
      </c>
      <c r="AX4">
        <f t="shared" si="10"/>
        <v>0</v>
      </c>
      <c r="AY4">
        <f t="shared" si="11"/>
        <v>0</v>
      </c>
      <c r="AZ4">
        <f t="shared" si="12"/>
        <v>0</v>
      </c>
      <c r="BA4">
        <f t="shared" si="13"/>
        <v>0</v>
      </c>
      <c r="BB4">
        <f t="shared" si="14"/>
        <v>0</v>
      </c>
    </row>
    <row r="5" spans="1:54" x14ac:dyDescent="0.25">
      <c r="A5" s="26" t="s">
        <v>2</v>
      </c>
      <c r="B5" s="26">
        <v>500</v>
      </c>
      <c r="C5">
        <v>0</v>
      </c>
      <c r="D5" s="10">
        <v>200</v>
      </c>
      <c r="E5" s="11">
        <v>260</v>
      </c>
      <c r="F5" s="11">
        <v>260</v>
      </c>
      <c r="G5" s="11">
        <v>405</v>
      </c>
      <c r="H5" s="11">
        <v>320</v>
      </c>
      <c r="I5" s="23">
        <v>100</v>
      </c>
      <c r="J5" s="26" t="s">
        <v>2</v>
      </c>
      <c r="K5" s="10">
        <f>D5-BidsOffers!D67</f>
        <v>0</v>
      </c>
      <c r="L5" s="11">
        <f>E5-BidsOffers!E67</f>
        <v>10</v>
      </c>
      <c r="M5" s="11">
        <f>F5-BidsOffers!F67</f>
        <v>10</v>
      </c>
      <c r="N5" s="11">
        <f>G5-BidsOffers!G67</f>
        <v>5</v>
      </c>
      <c r="O5" s="11">
        <f>H5-BidsOffers!H67</f>
        <v>20</v>
      </c>
      <c r="P5" s="23">
        <f>I5-BidsOffers!I67</f>
        <v>50</v>
      </c>
      <c r="R5" s="26" t="s">
        <v>2</v>
      </c>
      <c r="S5" s="10">
        <v>200</v>
      </c>
      <c r="T5" s="11">
        <v>260</v>
      </c>
      <c r="U5" s="11">
        <v>260</v>
      </c>
      <c r="V5" s="11">
        <v>405</v>
      </c>
      <c r="W5" s="11">
        <v>320</v>
      </c>
      <c r="X5" s="23">
        <v>100</v>
      </c>
      <c r="Y5" s="26" t="s">
        <v>2</v>
      </c>
      <c r="Z5" s="10">
        <f>S5-BidsOffers!D67</f>
        <v>0</v>
      </c>
      <c r="AA5" s="11">
        <f>T5-BidsOffers!E67</f>
        <v>10</v>
      </c>
      <c r="AB5" s="11">
        <f>U5-BidsOffers!F67</f>
        <v>10</v>
      </c>
      <c r="AC5" s="11">
        <f>V5-BidsOffers!G67</f>
        <v>5</v>
      </c>
      <c r="AD5" s="11">
        <f>W5-BidsOffers!H67</f>
        <v>20</v>
      </c>
      <c r="AE5" s="23">
        <f>X5-BidsOffers!I67</f>
        <v>50</v>
      </c>
      <c r="AG5" s="26" t="s">
        <v>2</v>
      </c>
      <c r="AH5" s="10">
        <f t="shared" si="15"/>
        <v>0</v>
      </c>
      <c r="AI5" s="11">
        <f t="shared" si="0"/>
        <v>10</v>
      </c>
      <c r="AJ5" s="11">
        <f t="shared" si="1"/>
        <v>10</v>
      </c>
      <c r="AK5" s="11">
        <f t="shared" si="2"/>
        <v>5</v>
      </c>
      <c r="AL5" s="11">
        <f t="shared" si="3"/>
        <v>20</v>
      </c>
      <c r="AM5" s="23">
        <f t="shared" si="4"/>
        <v>50</v>
      </c>
      <c r="AN5" s="26" t="s">
        <v>2</v>
      </c>
      <c r="AO5" s="10">
        <f t="shared" si="16"/>
        <v>0</v>
      </c>
      <c r="AP5" s="11">
        <f t="shared" si="5"/>
        <v>0</v>
      </c>
      <c r="AQ5" s="11">
        <f t="shared" si="6"/>
        <v>0</v>
      </c>
      <c r="AR5" s="11">
        <f t="shared" si="7"/>
        <v>0</v>
      </c>
      <c r="AS5" s="11">
        <f t="shared" si="8"/>
        <v>0</v>
      </c>
      <c r="AT5" s="23">
        <f t="shared" si="9"/>
        <v>0</v>
      </c>
      <c r="AW5">
        <f t="shared" si="17"/>
        <v>1</v>
      </c>
      <c r="AX5">
        <f t="shared" si="10"/>
        <v>0</v>
      </c>
      <c r="AY5">
        <f t="shared" si="11"/>
        <v>0</v>
      </c>
      <c r="AZ5">
        <f t="shared" si="12"/>
        <v>0</v>
      </c>
      <c r="BA5">
        <f t="shared" si="13"/>
        <v>0</v>
      </c>
      <c r="BB5">
        <f t="shared" si="14"/>
        <v>0</v>
      </c>
    </row>
    <row r="6" spans="1:54" x14ac:dyDescent="0.25">
      <c r="A6" s="26" t="s">
        <v>3</v>
      </c>
      <c r="B6" s="26">
        <v>200</v>
      </c>
      <c r="C6">
        <v>0</v>
      </c>
      <c r="D6" s="10">
        <v>150</v>
      </c>
      <c r="E6" s="11">
        <v>100</v>
      </c>
      <c r="F6" s="11">
        <v>100</v>
      </c>
      <c r="G6" s="11">
        <v>100</v>
      </c>
      <c r="H6" s="11">
        <v>200</v>
      </c>
      <c r="I6" s="23">
        <v>200</v>
      </c>
      <c r="J6" s="26" t="s">
        <v>3</v>
      </c>
      <c r="K6" s="10">
        <f>D6-BidsOffers!D68</f>
        <v>0</v>
      </c>
      <c r="L6" s="11">
        <f>E6-BidsOffers!E68</f>
        <v>0</v>
      </c>
      <c r="M6" s="11">
        <f>F6-BidsOffers!F68</f>
        <v>0</v>
      </c>
      <c r="N6" s="11">
        <f>G6-BidsOffers!G68</f>
        <v>0</v>
      </c>
      <c r="O6" s="11">
        <f>H6-BidsOffers!H68</f>
        <v>0</v>
      </c>
      <c r="P6" s="23">
        <f>I6-BidsOffers!I68</f>
        <v>0</v>
      </c>
      <c r="R6" s="26" t="s">
        <v>3</v>
      </c>
      <c r="S6" s="10">
        <v>150</v>
      </c>
      <c r="T6" s="11">
        <v>100</v>
      </c>
      <c r="U6" s="11">
        <v>100</v>
      </c>
      <c r="V6" s="11">
        <v>100</v>
      </c>
      <c r="W6" s="11">
        <v>200</v>
      </c>
      <c r="X6" s="23">
        <v>200</v>
      </c>
      <c r="Y6" s="26" t="s">
        <v>3</v>
      </c>
      <c r="Z6" s="10">
        <f>S6-BidsOffers!D68</f>
        <v>0</v>
      </c>
      <c r="AA6" s="11">
        <f>T6-BidsOffers!E68</f>
        <v>0</v>
      </c>
      <c r="AB6" s="11">
        <f>U6-BidsOffers!F68</f>
        <v>0</v>
      </c>
      <c r="AC6" s="11">
        <f>V6-BidsOffers!G68</f>
        <v>0</v>
      </c>
      <c r="AD6" s="11">
        <f>W6-BidsOffers!H68</f>
        <v>0</v>
      </c>
      <c r="AE6" s="23">
        <f>X6-BidsOffers!I68</f>
        <v>0</v>
      </c>
      <c r="AG6" s="26" t="s">
        <v>3</v>
      </c>
      <c r="AH6" s="10">
        <f t="shared" si="15"/>
        <v>0</v>
      </c>
      <c r="AI6" s="11">
        <f t="shared" si="0"/>
        <v>0</v>
      </c>
      <c r="AJ6" s="11">
        <f t="shared" si="1"/>
        <v>0</v>
      </c>
      <c r="AK6" s="11">
        <f t="shared" si="2"/>
        <v>0</v>
      </c>
      <c r="AL6" s="11">
        <f t="shared" si="3"/>
        <v>0</v>
      </c>
      <c r="AM6" s="23">
        <f t="shared" si="4"/>
        <v>0</v>
      </c>
      <c r="AN6" s="26" t="s">
        <v>3</v>
      </c>
      <c r="AO6" s="10">
        <f t="shared" si="16"/>
        <v>0</v>
      </c>
      <c r="AP6" s="11">
        <f t="shared" si="5"/>
        <v>0</v>
      </c>
      <c r="AQ6" s="11">
        <f t="shared" si="6"/>
        <v>0</v>
      </c>
      <c r="AR6" s="11">
        <f t="shared" si="7"/>
        <v>0</v>
      </c>
      <c r="AS6" s="11">
        <f t="shared" si="8"/>
        <v>0</v>
      </c>
      <c r="AT6" s="23">
        <f t="shared" si="9"/>
        <v>0</v>
      </c>
      <c r="AW6">
        <f t="shared" si="17"/>
        <v>1</v>
      </c>
      <c r="AX6">
        <f t="shared" si="10"/>
        <v>0</v>
      </c>
      <c r="AY6">
        <f t="shared" si="11"/>
        <v>0</v>
      </c>
      <c r="AZ6">
        <f t="shared" si="12"/>
        <v>0</v>
      </c>
      <c r="BA6">
        <f t="shared" si="13"/>
        <v>0</v>
      </c>
      <c r="BB6">
        <f t="shared" si="14"/>
        <v>0</v>
      </c>
    </row>
    <row r="7" spans="1:54" x14ac:dyDescent="0.25">
      <c r="A7" s="26" t="s">
        <v>4</v>
      </c>
      <c r="B7" s="26">
        <v>2000</v>
      </c>
      <c r="C7">
        <v>1000</v>
      </c>
      <c r="D7" s="10">
        <v>1400</v>
      </c>
      <c r="E7" s="11">
        <v>1400</v>
      </c>
      <c r="F7" s="11">
        <v>1220</v>
      </c>
      <c r="G7" s="11">
        <v>1070</v>
      </c>
      <c r="H7" s="11">
        <v>1300</v>
      </c>
      <c r="I7" s="23">
        <v>1400</v>
      </c>
      <c r="J7" s="26" t="s">
        <v>4</v>
      </c>
      <c r="K7" s="10">
        <f>D7-BidsOffers!D69</f>
        <v>0</v>
      </c>
      <c r="L7" s="11">
        <f>E7-BidsOffers!E69</f>
        <v>0</v>
      </c>
      <c r="M7" s="11">
        <f>F7-BidsOffers!F69</f>
        <v>0</v>
      </c>
      <c r="N7" s="11">
        <f>G7-BidsOffers!G69</f>
        <v>0</v>
      </c>
      <c r="O7" s="11">
        <f>H7-BidsOffers!H69</f>
        <v>0</v>
      </c>
      <c r="P7" s="23">
        <f>I7-BidsOffers!I69</f>
        <v>0</v>
      </c>
      <c r="R7" s="26" t="s">
        <v>4</v>
      </c>
      <c r="S7" s="10">
        <v>1400</v>
      </c>
      <c r="T7" s="11">
        <v>1400</v>
      </c>
      <c r="U7" s="11">
        <v>1210</v>
      </c>
      <c r="V7" s="11">
        <v>1065</v>
      </c>
      <c r="W7" s="11">
        <v>1260</v>
      </c>
      <c r="X7" s="23">
        <v>1380</v>
      </c>
      <c r="Y7" s="26" t="s">
        <v>4</v>
      </c>
      <c r="Z7" s="10">
        <f>S7-BidsOffers!D69</f>
        <v>0</v>
      </c>
      <c r="AA7" s="11">
        <f>T7-BidsOffers!E69</f>
        <v>0</v>
      </c>
      <c r="AB7" s="11">
        <f>U7-BidsOffers!F69</f>
        <v>-10</v>
      </c>
      <c r="AC7" s="11">
        <f>V7-BidsOffers!G69</f>
        <v>-5</v>
      </c>
      <c r="AD7" s="11">
        <f>W7-BidsOffers!H69</f>
        <v>-40</v>
      </c>
      <c r="AE7" s="23">
        <f>X7-BidsOffers!I69</f>
        <v>-20</v>
      </c>
      <c r="AG7" s="26" t="s">
        <v>4</v>
      </c>
      <c r="AH7" s="10">
        <f t="shared" si="15"/>
        <v>0</v>
      </c>
      <c r="AI7" s="11">
        <f t="shared" si="0"/>
        <v>0</v>
      </c>
      <c r="AJ7" s="11">
        <f t="shared" si="1"/>
        <v>0</v>
      </c>
      <c r="AK7" s="11">
        <f t="shared" si="2"/>
        <v>0</v>
      </c>
      <c r="AL7" s="11">
        <f t="shared" si="3"/>
        <v>0</v>
      </c>
      <c r="AM7" s="23">
        <f t="shared" si="4"/>
        <v>0</v>
      </c>
      <c r="AN7" s="26" t="s">
        <v>4</v>
      </c>
      <c r="AO7" s="10">
        <f t="shared" si="16"/>
        <v>0</v>
      </c>
      <c r="AP7" s="11">
        <f t="shared" si="5"/>
        <v>0</v>
      </c>
      <c r="AQ7" s="11">
        <f t="shared" si="6"/>
        <v>10</v>
      </c>
      <c r="AR7" s="11">
        <f t="shared" si="7"/>
        <v>5</v>
      </c>
      <c r="AS7" s="11">
        <f t="shared" si="8"/>
        <v>40</v>
      </c>
      <c r="AT7" s="23">
        <f t="shared" si="9"/>
        <v>20</v>
      </c>
      <c r="AW7">
        <f t="shared" si="17"/>
        <v>1</v>
      </c>
      <c r="AX7">
        <f t="shared" si="10"/>
        <v>0</v>
      </c>
      <c r="AY7">
        <f t="shared" si="11"/>
        <v>1</v>
      </c>
      <c r="AZ7">
        <f t="shared" si="12"/>
        <v>1</v>
      </c>
      <c r="BA7">
        <f t="shared" si="13"/>
        <v>0</v>
      </c>
      <c r="BB7">
        <f t="shared" si="14"/>
        <v>1</v>
      </c>
    </row>
    <row r="8" spans="1:54" x14ac:dyDescent="0.25">
      <c r="A8" s="26" t="s">
        <v>8</v>
      </c>
      <c r="B8" s="26">
        <v>600</v>
      </c>
      <c r="C8">
        <v>1500</v>
      </c>
      <c r="D8" s="10">
        <v>0</v>
      </c>
      <c r="E8" s="11">
        <v>200</v>
      </c>
      <c r="F8" s="11">
        <v>0</v>
      </c>
      <c r="G8" s="11">
        <v>0</v>
      </c>
      <c r="H8" s="11">
        <v>400</v>
      </c>
      <c r="I8" s="23">
        <v>50</v>
      </c>
      <c r="J8" s="26" t="s">
        <v>8</v>
      </c>
      <c r="K8" s="10">
        <f>D8-BidsOffers!D70</f>
        <v>0</v>
      </c>
      <c r="L8" s="11">
        <f>E8-BidsOffers!E70</f>
        <v>0</v>
      </c>
      <c r="M8" s="11">
        <f>F8-BidsOffers!F70</f>
        <v>0</v>
      </c>
      <c r="N8" s="11">
        <f>G8-BidsOffers!G70</f>
        <v>0</v>
      </c>
      <c r="O8" s="11">
        <f>H8-BidsOffers!H70</f>
        <v>0</v>
      </c>
      <c r="P8" s="23">
        <f>I8-BidsOffers!I70</f>
        <v>0</v>
      </c>
      <c r="R8" s="26" t="s">
        <v>8</v>
      </c>
      <c r="S8" s="10">
        <v>0</v>
      </c>
      <c r="T8" s="11">
        <v>190</v>
      </c>
      <c r="U8" s="11">
        <v>0</v>
      </c>
      <c r="V8" s="11">
        <v>0</v>
      </c>
      <c r="W8" s="11">
        <v>460</v>
      </c>
      <c r="X8" s="23">
        <v>0</v>
      </c>
      <c r="Y8" s="26" t="s">
        <v>8</v>
      </c>
      <c r="Z8" s="10">
        <f>S8-BidsOffers!D70</f>
        <v>0</v>
      </c>
      <c r="AA8" s="11">
        <f>T8-BidsOffers!E70</f>
        <v>-10</v>
      </c>
      <c r="AB8" s="11">
        <f>U8-BidsOffers!F70</f>
        <v>0</v>
      </c>
      <c r="AC8" s="11">
        <f>V8-BidsOffers!G70</f>
        <v>0</v>
      </c>
      <c r="AD8" s="11">
        <f>W8-BidsOffers!H70</f>
        <v>60</v>
      </c>
      <c r="AE8" s="23">
        <f>X8-BidsOffers!I70</f>
        <v>-50</v>
      </c>
      <c r="AG8" s="26" t="s">
        <v>8</v>
      </c>
      <c r="AH8" s="10">
        <f t="shared" si="15"/>
        <v>0</v>
      </c>
      <c r="AI8" s="11">
        <f t="shared" si="0"/>
        <v>0</v>
      </c>
      <c r="AJ8" s="11">
        <f t="shared" si="1"/>
        <v>0</v>
      </c>
      <c r="AK8" s="11">
        <f t="shared" si="2"/>
        <v>0</v>
      </c>
      <c r="AL8" s="11">
        <f t="shared" si="3"/>
        <v>0</v>
      </c>
      <c r="AM8" s="23">
        <f t="shared" si="4"/>
        <v>0</v>
      </c>
      <c r="AN8" s="26" t="s">
        <v>8</v>
      </c>
      <c r="AO8" s="10">
        <f t="shared" si="16"/>
        <v>0</v>
      </c>
      <c r="AP8" s="11">
        <f t="shared" si="5"/>
        <v>10</v>
      </c>
      <c r="AQ8" s="11">
        <f t="shared" si="6"/>
        <v>0</v>
      </c>
      <c r="AR8" s="11">
        <f t="shared" si="7"/>
        <v>0</v>
      </c>
      <c r="AS8" s="11">
        <f t="shared" si="8"/>
        <v>-60</v>
      </c>
      <c r="AT8" s="23">
        <f t="shared" si="9"/>
        <v>50</v>
      </c>
      <c r="AW8">
        <f t="shared" si="17"/>
        <v>1</v>
      </c>
      <c r="AX8">
        <f t="shared" si="10"/>
        <v>1</v>
      </c>
      <c r="AY8">
        <f t="shared" si="11"/>
        <v>0</v>
      </c>
      <c r="AZ8">
        <f t="shared" si="12"/>
        <v>0</v>
      </c>
      <c r="BA8">
        <f t="shared" si="13"/>
        <v>1</v>
      </c>
      <c r="BB8">
        <f t="shared" si="14"/>
        <v>1</v>
      </c>
    </row>
    <row r="9" spans="1:54" x14ac:dyDescent="0.25">
      <c r="A9" s="26" t="s">
        <v>16</v>
      </c>
      <c r="B9" s="26">
        <v>200</v>
      </c>
      <c r="C9">
        <v>1600</v>
      </c>
      <c r="D9" s="10">
        <v>-150</v>
      </c>
      <c r="E9" s="11">
        <v>-150</v>
      </c>
      <c r="F9" s="11">
        <v>-150</v>
      </c>
      <c r="G9" s="11">
        <v>-150</v>
      </c>
      <c r="H9" s="11">
        <v>-100</v>
      </c>
      <c r="I9" s="23">
        <v>-100</v>
      </c>
      <c r="J9" s="26" t="s">
        <v>16</v>
      </c>
      <c r="K9" s="10">
        <f>D9-BidsOffers!D71</f>
        <v>0</v>
      </c>
      <c r="L9" s="11">
        <f>E9-BidsOffers!E71</f>
        <v>0</v>
      </c>
      <c r="M9" s="11">
        <f>F9-BidsOffers!F71</f>
        <v>0</v>
      </c>
      <c r="N9" s="11">
        <f>G9-BidsOffers!G71</f>
        <v>0</v>
      </c>
      <c r="O9" s="11">
        <f>H9-BidsOffers!H71</f>
        <v>0</v>
      </c>
      <c r="P9" s="23">
        <f>I9-BidsOffers!I71</f>
        <v>0</v>
      </c>
      <c r="R9" s="26" t="s">
        <v>16</v>
      </c>
      <c r="S9" s="10">
        <v>-150</v>
      </c>
      <c r="T9" s="11">
        <v>-150</v>
      </c>
      <c r="U9" s="11">
        <v>-150</v>
      </c>
      <c r="V9" s="11">
        <v>-150</v>
      </c>
      <c r="W9" s="11">
        <v>-100</v>
      </c>
      <c r="X9" s="23">
        <v>-100</v>
      </c>
      <c r="Y9" s="26" t="s">
        <v>16</v>
      </c>
      <c r="Z9" s="10">
        <f>S9-BidsOffers!D71</f>
        <v>0</v>
      </c>
      <c r="AA9" s="11">
        <f>T9-BidsOffers!E71</f>
        <v>0</v>
      </c>
      <c r="AB9" s="11">
        <f>U9-BidsOffers!F71</f>
        <v>0</v>
      </c>
      <c r="AC9" s="11">
        <f>V9-BidsOffers!G71</f>
        <v>0</v>
      </c>
      <c r="AD9" s="11">
        <f>W9-BidsOffers!H71</f>
        <v>0</v>
      </c>
      <c r="AE9" s="23">
        <f>X9-BidsOffers!I71</f>
        <v>0</v>
      </c>
      <c r="AG9" s="26" t="s">
        <v>16</v>
      </c>
      <c r="AH9" s="10">
        <f t="shared" si="15"/>
        <v>0</v>
      </c>
      <c r="AI9" s="11">
        <f t="shared" si="0"/>
        <v>0</v>
      </c>
      <c r="AJ9" s="11">
        <f t="shared" si="1"/>
        <v>0</v>
      </c>
      <c r="AK9" s="11">
        <f t="shared" si="2"/>
        <v>0</v>
      </c>
      <c r="AL9" s="11">
        <f t="shared" si="3"/>
        <v>0</v>
      </c>
      <c r="AM9" s="23">
        <f t="shared" si="4"/>
        <v>0</v>
      </c>
      <c r="AN9" s="26" t="s">
        <v>16</v>
      </c>
      <c r="AO9" s="10">
        <f t="shared" si="16"/>
        <v>0</v>
      </c>
      <c r="AP9" s="11">
        <f t="shared" si="5"/>
        <v>0</v>
      </c>
      <c r="AQ9" s="11">
        <f t="shared" si="6"/>
        <v>0</v>
      </c>
      <c r="AR9" s="11">
        <f t="shared" si="7"/>
        <v>0</v>
      </c>
      <c r="AS9" s="11">
        <f t="shared" si="8"/>
        <v>0</v>
      </c>
      <c r="AT9" s="23">
        <f t="shared" si="9"/>
        <v>0</v>
      </c>
      <c r="AW9">
        <f t="shared" si="17"/>
        <v>1</v>
      </c>
      <c r="AX9">
        <f t="shared" si="10"/>
        <v>0</v>
      </c>
      <c r="AY9">
        <f t="shared" si="11"/>
        <v>0</v>
      </c>
      <c r="AZ9">
        <f t="shared" si="12"/>
        <v>0</v>
      </c>
      <c r="BA9">
        <f t="shared" si="13"/>
        <v>0</v>
      </c>
      <c r="BB9">
        <f t="shared" si="14"/>
        <v>0</v>
      </c>
    </row>
    <row r="10" spans="1:54" x14ac:dyDescent="0.25">
      <c r="A10" s="26" t="s">
        <v>17</v>
      </c>
      <c r="B10" s="26">
        <v>100</v>
      </c>
      <c r="C10">
        <v>1800</v>
      </c>
      <c r="D10" s="10">
        <v>-200</v>
      </c>
      <c r="E10" s="11">
        <v>-200</v>
      </c>
      <c r="F10" s="11">
        <v>-290</v>
      </c>
      <c r="G10" s="11">
        <v>-290</v>
      </c>
      <c r="H10" s="11">
        <v>-180</v>
      </c>
      <c r="I10" s="23">
        <v>-180</v>
      </c>
      <c r="J10" s="26" t="s">
        <v>17</v>
      </c>
      <c r="K10" s="10">
        <f>D10-BidsOffers!D72</f>
        <v>0</v>
      </c>
      <c r="L10" s="11">
        <f>E10-BidsOffers!E72</f>
        <v>0</v>
      </c>
      <c r="M10" s="11">
        <f>F10-BidsOffers!F72</f>
        <v>10</v>
      </c>
      <c r="N10" s="11">
        <f>G10-BidsOffers!G72</f>
        <v>10</v>
      </c>
      <c r="O10" s="11">
        <f>H10-BidsOffers!H72</f>
        <v>20</v>
      </c>
      <c r="P10" s="23">
        <f>I10-BidsOffers!I72</f>
        <v>20</v>
      </c>
      <c r="R10" s="26" t="s">
        <v>17</v>
      </c>
      <c r="S10" s="10">
        <v>-200</v>
      </c>
      <c r="T10" s="11">
        <v>-200</v>
      </c>
      <c r="U10" s="11">
        <v>-290</v>
      </c>
      <c r="V10" s="11">
        <v>-290</v>
      </c>
      <c r="W10" s="11">
        <v>-180</v>
      </c>
      <c r="X10" s="23">
        <v>-180</v>
      </c>
      <c r="Y10" s="26" t="s">
        <v>17</v>
      </c>
      <c r="Z10" s="10">
        <f>S10-BidsOffers!D72</f>
        <v>0</v>
      </c>
      <c r="AA10" s="11">
        <f>T10-BidsOffers!E72</f>
        <v>0</v>
      </c>
      <c r="AB10" s="11">
        <f>U10-BidsOffers!F72</f>
        <v>10</v>
      </c>
      <c r="AC10" s="11">
        <f>V10-BidsOffers!G72</f>
        <v>10</v>
      </c>
      <c r="AD10" s="11">
        <f>W10-BidsOffers!H72</f>
        <v>20</v>
      </c>
      <c r="AE10" s="23">
        <f>X10-BidsOffers!I72</f>
        <v>20</v>
      </c>
      <c r="AG10" s="26" t="s">
        <v>17</v>
      </c>
      <c r="AH10" s="10">
        <f t="shared" si="15"/>
        <v>0</v>
      </c>
      <c r="AI10" s="11">
        <f t="shared" si="0"/>
        <v>0</v>
      </c>
      <c r="AJ10" s="11">
        <f t="shared" si="1"/>
        <v>10</v>
      </c>
      <c r="AK10" s="11">
        <f t="shared" si="2"/>
        <v>10</v>
      </c>
      <c r="AL10" s="11">
        <f t="shared" si="3"/>
        <v>20</v>
      </c>
      <c r="AM10" s="23">
        <f t="shared" si="4"/>
        <v>20</v>
      </c>
      <c r="AN10" s="26" t="s">
        <v>17</v>
      </c>
      <c r="AO10" s="10">
        <f t="shared" si="16"/>
        <v>0</v>
      </c>
      <c r="AP10" s="11">
        <f t="shared" si="5"/>
        <v>0</v>
      </c>
      <c r="AQ10" s="11">
        <f t="shared" si="6"/>
        <v>0</v>
      </c>
      <c r="AR10" s="11">
        <f t="shared" si="7"/>
        <v>0</v>
      </c>
      <c r="AS10" s="11">
        <f t="shared" si="8"/>
        <v>0</v>
      </c>
      <c r="AT10" s="23">
        <f t="shared" si="9"/>
        <v>0</v>
      </c>
      <c r="AW10">
        <f t="shared" si="17"/>
        <v>1</v>
      </c>
      <c r="AX10">
        <f t="shared" si="10"/>
        <v>0</v>
      </c>
      <c r="AY10">
        <f t="shared" si="11"/>
        <v>0</v>
      </c>
      <c r="AZ10">
        <f t="shared" si="12"/>
        <v>0</v>
      </c>
      <c r="BA10">
        <f t="shared" si="13"/>
        <v>0</v>
      </c>
      <c r="BB10">
        <f t="shared" si="14"/>
        <v>0</v>
      </c>
    </row>
    <row r="11" spans="1:54" x14ac:dyDescent="0.25">
      <c r="A11" s="26" t="s">
        <v>18</v>
      </c>
      <c r="B11" s="26">
        <v>600</v>
      </c>
      <c r="C11">
        <v>2400</v>
      </c>
      <c r="D11" s="10">
        <v>-600</v>
      </c>
      <c r="E11" s="11">
        <v>-600</v>
      </c>
      <c r="F11" s="11">
        <v>-600</v>
      </c>
      <c r="G11" s="11">
        <v>-600</v>
      </c>
      <c r="H11" s="11">
        <v>-600</v>
      </c>
      <c r="I11" s="23">
        <v>-600</v>
      </c>
      <c r="J11" s="26" t="s">
        <v>18</v>
      </c>
      <c r="K11" s="10">
        <f>D11-BidsOffers!D73</f>
        <v>0</v>
      </c>
      <c r="L11" s="11">
        <f>E11-BidsOffers!E73</f>
        <v>0</v>
      </c>
      <c r="M11" s="11">
        <f>F11-BidsOffers!F73</f>
        <v>0</v>
      </c>
      <c r="N11" s="11">
        <f>G11-BidsOffers!G73</f>
        <v>0</v>
      </c>
      <c r="O11" s="11">
        <f>H11-BidsOffers!H73</f>
        <v>0</v>
      </c>
      <c r="P11" s="23">
        <f>I11-BidsOffers!I73</f>
        <v>0</v>
      </c>
      <c r="R11" s="26" t="s">
        <v>18</v>
      </c>
      <c r="S11" s="10">
        <v>-600</v>
      </c>
      <c r="T11" s="11">
        <v>-600</v>
      </c>
      <c r="U11" s="11">
        <v>-600</v>
      </c>
      <c r="V11" s="11">
        <v>-600</v>
      </c>
      <c r="W11" s="11">
        <v>-600</v>
      </c>
      <c r="X11" s="23">
        <v>-600</v>
      </c>
      <c r="Y11" s="26" t="s">
        <v>18</v>
      </c>
      <c r="Z11" s="10">
        <f>S11-BidsOffers!D73</f>
        <v>0</v>
      </c>
      <c r="AA11" s="11">
        <f>T11-BidsOffers!E73</f>
        <v>0</v>
      </c>
      <c r="AB11" s="11">
        <f>U11-BidsOffers!F73</f>
        <v>0</v>
      </c>
      <c r="AC11" s="11">
        <f>V11-BidsOffers!G73</f>
        <v>0</v>
      </c>
      <c r="AD11" s="11">
        <f>W11-BidsOffers!H73</f>
        <v>0</v>
      </c>
      <c r="AE11" s="23">
        <f>X11-BidsOffers!I73</f>
        <v>0</v>
      </c>
      <c r="AG11" s="26" t="s">
        <v>18</v>
      </c>
      <c r="AH11" s="10">
        <f t="shared" si="15"/>
        <v>0</v>
      </c>
      <c r="AI11" s="11">
        <f t="shared" si="0"/>
        <v>0</v>
      </c>
      <c r="AJ11" s="11">
        <f t="shared" si="1"/>
        <v>0</v>
      </c>
      <c r="AK11" s="11">
        <f t="shared" si="2"/>
        <v>0</v>
      </c>
      <c r="AL11" s="11">
        <f t="shared" si="3"/>
        <v>0</v>
      </c>
      <c r="AM11" s="23">
        <f t="shared" si="4"/>
        <v>0</v>
      </c>
      <c r="AN11" s="26" t="s">
        <v>18</v>
      </c>
      <c r="AO11" s="10">
        <f t="shared" si="16"/>
        <v>0</v>
      </c>
      <c r="AP11" s="11">
        <f t="shared" si="5"/>
        <v>0</v>
      </c>
      <c r="AQ11" s="11">
        <f t="shared" si="6"/>
        <v>0</v>
      </c>
      <c r="AR11" s="11">
        <f t="shared" si="7"/>
        <v>0</v>
      </c>
      <c r="AS11" s="11">
        <f t="shared" si="8"/>
        <v>0</v>
      </c>
      <c r="AT11" s="23">
        <f t="shared" si="9"/>
        <v>0</v>
      </c>
      <c r="AW11">
        <f t="shared" si="17"/>
        <v>1</v>
      </c>
      <c r="AX11">
        <f t="shared" si="10"/>
        <v>0</v>
      </c>
      <c r="AY11">
        <f t="shared" si="11"/>
        <v>0</v>
      </c>
      <c r="AZ11">
        <f t="shared" si="12"/>
        <v>0</v>
      </c>
      <c r="BA11">
        <f t="shared" si="13"/>
        <v>0</v>
      </c>
      <c r="BB11">
        <f t="shared" si="14"/>
        <v>0</v>
      </c>
    </row>
    <row r="12" spans="1:54" x14ac:dyDescent="0.25">
      <c r="A12" s="26" t="s">
        <v>5</v>
      </c>
      <c r="B12" s="26">
        <v>1500</v>
      </c>
      <c r="C12">
        <v>3000</v>
      </c>
      <c r="D12" s="10">
        <v>0</v>
      </c>
      <c r="E12" s="11">
        <v>0</v>
      </c>
      <c r="F12" s="11">
        <v>0</v>
      </c>
      <c r="G12" s="11">
        <v>0</v>
      </c>
      <c r="H12" s="11">
        <v>0</v>
      </c>
      <c r="I12" s="23">
        <v>0</v>
      </c>
      <c r="J12" s="26" t="s">
        <v>5</v>
      </c>
      <c r="K12" s="10">
        <f>D12-BidsOffers!D74</f>
        <v>0</v>
      </c>
      <c r="L12" s="11">
        <f>E12-BidsOffers!E74</f>
        <v>0</v>
      </c>
      <c r="M12" s="11">
        <f>F12-BidsOffers!F74</f>
        <v>0</v>
      </c>
      <c r="N12" s="11">
        <f>G12-BidsOffers!G74</f>
        <v>0</v>
      </c>
      <c r="O12" s="11">
        <f>H12-BidsOffers!H74</f>
        <v>0</v>
      </c>
      <c r="P12" s="23">
        <f>I12-BidsOffers!I74</f>
        <v>0</v>
      </c>
      <c r="R12" s="26" t="s">
        <v>5</v>
      </c>
      <c r="S12" s="10">
        <v>0</v>
      </c>
      <c r="T12" s="11">
        <v>0</v>
      </c>
      <c r="U12" s="11">
        <v>0</v>
      </c>
      <c r="V12" s="11">
        <v>0</v>
      </c>
      <c r="W12" s="11">
        <v>0</v>
      </c>
      <c r="X12" s="23">
        <v>0</v>
      </c>
      <c r="Y12" s="26" t="s">
        <v>5</v>
      </c>
      <c r="Z12" s="10">
        <f>S12-BidsOffers!D74</f>
        <v>0</v>
      </c>
      <c r="AA12" s="11">
        <f>T12-BidsOffers!E74</f>
        <v>0</v>
      </c>
      <c r="AB12" s="11">
        <f>U12-BidsOffers!F74</f>
        <v>0</v>
      </c>
      <c r="AC12" s="11">
        <f>V12-BidsOffers!G74</f>
        <v>0</v>
      </c>
      <c r="AD12" s="11">
        <f>W12-BidsOffers!H74</f>
        <v>0</v>
      </c>
      <c r="AE12" s="23">
        <f>X12-BidsOffers!I74</f>
        <v>0</v>
      </c>
      <c r="AG12" s="26" t="s">
        <v>5</v>
      </c>
      <c r="AH12" s="10">
        <f t="shared" si="15"/>
        <v>0</v>
      </c>
      <c r="AI12" s="11">
        <f t="shared" si="0"/>
        <v>0</v>
      </c>
      <c r="AJ12" s="11">
        <f t="shared" si="1"/>
        <v>0</v>
      </c>
      <c r="AK12" s="11">
        <f t="shared" si="2"/>
        <v>0</v>
      </c>
      <c r="AL12" s="11">
        <f t="shared" si="3"/>
        <v>0</v>
      </c>
      <c r="AM12" s="23">
        <f t="shared" si="4"/>
        <v>0</v>
      </c>
      <c r="AN12" s="26" t="s">
        <v>5</v>
      </c>
      <c r="AO12" s="10">
        <f t="shared" si="16"/>
        <v>0</v>
      </c>
      <c r="AP12" s="11">
        <f t="shared" si="5"/>
        <v>0</v>
      </c>
      <c r="AQ12" s="11">
        <f t="shared" si="6"/>
        <v>0</v>
      </c>
      <c r="AR12" s="11">
        <f t="shared" si="7"/>
        <v>0</v>
      </c>
      <c r="AS12" s="11">
        <f t="shared" si="8"/>
        <v>0</v>
      </c>
      <c r="AT12" s="23">
        <f t="shared" si="9"/>
        <v>0</v>
      </c>
      <c r="AW12">
        <f t="shared" si="17"/>
        <v>1</v>
      </c>
      <c r="AX12">
        <f t="shared" si="10"/>
        <v>0</v>
      </c>
      <c r="AY12">
        <f t="shared" si="11"/>
        <v>0</v>
      </c>
      <c r="AZ12">
        <f t="shared" si="12"/>
        <v>0</v>
      </c>
      <c r="BA12">
        <f t="shared" si="13"/>
        <v>0</v>
      </c>
      <c r="BB12">
        <f t="shared" si="14"/>
        <v>0</v>
      </c>
    </row>
    <row r="13" spans="1:54" x14ac:dyDescent="0.25">
      <c r="A13" s="26" t="s">
        <v>19</v>
      </c>
      <c r="B13" s="26">
        <v>0</v>
      </c>
      <c r="C13">
        <v>5000</v>
      </c>
      <c r="D13" s="10">
        <v>-100</v>
      </c>
      <c r="E13" s="11">
        <v>-300</v>
      </c>
      <c r="F13" s="11">
        <v>-310</v>
      </c>
      <c r="G13" s="11">
        <v>-310</v>
      </c>
      <c r="H13" s="11">
        <v>-660</v>
      </c>
      <c r="I13" s="23">
        <v>-100</v>
      </c>
      <c r="J13" s="26" t="s">
        <v>19</v>
      </c>
      <c r="K13" s="10">
        <f>D13-BidsOffers!D75</f>
        <v>0</v>
      </c>
      <c r="L13" s="11">
        <f>E13-BidsOffers!E75</f>
        <v>0</v>
      </c>
      <c r="M13" s="11">
        <f>F13-BidsOffers!F75</f>
        <v>-10</v>
      </c>
      <c r="N13" s="11">
        <f>G13-BidsOffers!G75</f>
        <v>-10</v>
      </c>
      <c r="O13" s="11">
        <f>H13-BidsOffers!H75</f>
        <v>-60</v>
      </c>
      <c r="P13" s="23">
        <f>I13-BidsOffers!I75</f>
        <v>0</v>
      </c>
      <c r="R13" s="26" t="s">
        <v>19</v>
      </c>
      <c r="S13" s="10">
        <v>-100</v>
      </c>
      <c r="T13" s="11">
        <v>-300</v>
      </c>
      <c r="U13" s="11">
        <v>-310</v>
      </c>
      <c r="V13" s="11">
        <v>-310</v>
      </c>
      <c r="W13" s="11">
        <v>-660</v>
      </c>
      <c r="X13" s="23">
        <v>-100</v>
      </c>
      <c r="Y13" s="26" t="s">
        <v>19</v>
      </c>
      <c r="Z13" s="10">
        <f>S13-BidsOffers!D75</f>
        <v>0</v>
      </c>
      <c r="AA13" s="11">
        <f>T13-BidsOffers!E75</f>
        <v>0</v>
      </c>
      <c r="AB13" s="11">
        <f>U13-BidsOffers!F75</f>
        <v>-10</v>
      </c>
      <c r="AC13" s="11">
        <f>V13-BidsOffers!G75</f>
        <v>-10</v>
      </c>
      <c r="AD13" s="11">
        <f>W13-BidsOffers!H75</f>
        <v>-60</v>
      </c>
      <c r="AE13" s="23">
        <f>X13-BidsOffers!I75</f>
        <v>0</v>
      </c>
      <c r="AG13" s="26" t="s">
        <v>19</v>
      </c>
      <c r="AH13" s="10">
        <f t="shared" si="15"/>
        <v>0</v>
      </c>
      <c r="AI13" s="11">
        <f t="shared" si="0"/>
        <v>0</v>
      </c>
      <c r="AJ13" s="11">
        <f t="shared" si="1"/>
        <v>-10</v>
      </c>
      <c r="AK13" s="11">
        <f t="shared" si="2"/>
        <v>-10</v>
      </c>
      <c r="AL13" s="11">
        <f t="shared" si="3"/>
        <v>-60</v>
      </c>
      <c r="AM13" s="23">
        <f t="shared" si="4"/>
        <v>0</v>
      </c>
      <c r="AN13" s="26" t="s">
        <v>19</v>
      </c>
      <c r="AO13" s="10">
        <f t="shared" si="16"/>
        <v>0</v>
      </c>
      <c r="AP13" s="11">
        <f t="shared" si="5"/>
        <v>0</v>
      </c>
      <c r="AQ13" s="11">
        <f t="shared" si="6"/>
        <v>0</v>
      </c>
      <c r="AR13" s="11">
        <f t="shared" si="7"/>
        <v>0</v>
      </c>
      <c r="AS13" s="11">
        <f t="shared" si="8"/>
        <v>0</v>
      </c>
      <c r="AT13" s="23">
        <f t="shared" si="9"/>
        <v>0</v>
      </c>
      <c r="AW13">
        <f t="shared" si="17"/>
        <v>1</v>
      </c>
      <c r="AX13">
        <f t="shared" si="10"/>
        <v>0</v>
      </c>
      <c r="AY13">
        <f t="shared" si="11"/>
        <v>0</v>
      </c>
      <c r="AZ13">
        <f t="shared" si="12"/>
        <v>0</v>
      </c>
      <c r="BA13">
        <f t="shared" si="13"/>
        <v>0</v>
      </c>
      <c r="BB13">
        <f t="shared" si="14"/>
        <v>0</v>
      </c>
    </row>
    <row r="14" spans="1:54" x14ac:dyDescent="0.25">
      <c r="A14" s="26" t="s">
        <v>20</v>
      </c>
      <c r="B14" s="26">
        <v>0</v>
      </c>
      <c r="C14">
        <v>5000</v>
      </c>
      <c r="D14" s="10">
        <v>-100</v>
      </c>
      <c r="E14" s="11">
        <v>-100</v>
      </c>
      <c r="F14" s="11">
        <v>-100</v>
      </c>
      <c r="G14" s="11">
        <v>-100</v>
      </c>
      <c r="H14" s="11">
        <v>-100</v>
      </c>
      <c r="I14" s="23">
        <v>-100</v>
      </c>
      <c r="J14" s="26" t="s">
        <v>20</v>
      </c>
      <c r="K14" s="10">
        <f>D14-BidsOffers!D76</f>
        <v>0</v>
      </c>
      <c r="L14" s="11">
        <f>E14-BidsOffers!E76</f>
        <v>0</v>
      </c>
      <c r="M14" s="11">
        <f>F14-BidsOffers!F76</f>
        <v>0</v>
      </c>
      <c r="N14" s="11">
        <f>G14-BidsOffers!G76</f>
        <v>0</v>
      </c>
      <c r="O14" s="11">
        <f>H14-BidsOffers!H76</f>
        <v>0</v>
      </c>
      <c r="P14" s="23">
        <f>I14-BidsOffers!I76</f>
        <v>0</v>
      </c>
      <c r="R14" s="26" t="s">
        <v>20</v>
      </c>
      <c r="S14" s="10">
        <v>-100</v>
      </c>
      <c r="T14" s="11">
        <v>-100</v>
      </c>
      <c r="U14" s="11">
        <v>-100</v>
      </c>
      <c r="V14" s="11">
        <v>-100</v>
      </c>
      <c r="W14" s="11">
        <v>-100</v>
      </c>
      <c r="X14" s="23">
        <v>-100</v>
      </c>
      <c r="Y14" s="26" t="s">
        <v>20</v>
      </c>
      <c r="Z14" s="10">
        <f>S14-BidsOffers!D76</f>
        <v>0</v>
      </c>
      <c r="AA14" s="11">
        <f>T14-BidsOffers!E76</f>
        <v>0</v>
      </c>
      <c r="AB14" s="11">
        <f>U14-BidsOffers!F76</f>
        <v>0</v>
      </c>
      <c r="AC14" s="11">
        <f>V14-BidsOffers!G76</f>
        <v>0</v>
      </c>
      <c r="AD14" s="11">
        <f>W14-BidsOffers!H76</f>
        <v>0</v>
      </c>
      <c r="AE14" s="23">
        <f>X14-BidsOffers!I76</f>
        <v>0</v>
      </c>
      <c r="AG14" s="26" t="s">
        <v>20</v>
      </c>
      <c r="AH14" s="10">
        <f t="shared" si="15"/>
        <v>0</v>
      </c>
      <c r="AI14" s="11">
        <f t="shared" si="0"/>
        <v>0</v>
      </c>
      <c r="AJ14" s="11">
        <f t="shared" si="1"/>
        <v>0</v>
      </c>
      <c r="AK14" s="11">
        <f t="shared" si="2"/>
        <v>0</v>
      </c>
      <c r="AL14" s="11">
        <f t="shared" si="3"/>
        <v>0</v>
      </c>
      <c r="AM14" s="23">
        <f t="shared" si="4"/>
        <v>0</v>
      </c>
      <c r="AN14" s="26" t="s">
        <v>20</v>
      </c>
      <c r="AO14" s="10">
        <f t="shared" si="16"/>
        <v>0</v>
      </c>
      <c r="AP14" s="11">
        <f t="shared" si="5"/>
        <v>0</v>
      </c>
      <c r="AQ14" s="11">
        <f t="shared" si="6"/>
        <v>0</v>
      </c>
      <c r="AR14" s="11">
        <f t="shared" si="7"/>
        <v>0</v>
      </c>
      <c r="AS14" s="11">
        <f t="shared" si="8"/>
        <v>0</v>
      </c>
      <c r="AT14" s="23">
        <f t="shared" si="9"/>
        <v>0</v>
      </c>
      <c r="AW14">
        <f t="shared" si="17"/>
        <v>1</v>
      </c>
      <c r="AX14">
        <f t="shared" si="10"/>
        <v>0</v>
      </c>
      <c r="AY14">
        <f t="shared" si="11"/>
        <v>0</v>
      </c>
      <c r="AZ14">
        <f t="shared" si="12"/>
        <v>0</v>
      </c>
      <c r="BA14">
        <f t="shared" si="13"/>
        <v>0</v>
      </c>
      <c r="BB14">
        <f t="shared" si="14"/>
        <v>0</v>
      </c>
    </row>
    <row r="15" spans="1:54" x14ac:dyDescent="0.25">
      <c r="A15" s="26" t="s">
        <v>8</v>
      </c>
      <c r="B15" s="26">
        <v>0</v>
      </c>
      <c r="C15">
        <v>5000</v>
      </c>
      <c r="D15" s="10">
        <v>-600</v>
      </c>
      <c r="E15" s="11">
        <v>-600</v>
      </c>
      <c r="F15" s="11">
        <v>-600</v>
      </c>
      <c r="G15" s="11">
        <v>-600</v>
      </c>
      <c r="H15" s="11">
        <v>-600</v>
      </c>
      <c r="I15" s="23">
        <v>-600</v>
      </c>
      <c r="J15" s="26" t="s">
        <v>8</v>
      </c>
      <c r="K15" s="10">
        <f>D15-BidsOffers!D77</f>
        <v>0</v>
      </c>
      <c r="L15" s="11">
        <f>E15-BidsOffers!E77</f>
        <v>0</v>
      </c>
      <c r="M15" s="11">
        <f>F15-BidsOffers!F77</f>
        <v>0</v>
      </c>
      <c r="N15" s="11">
        <f>G15-BidsOffers!G77</f>
        <v>0</v>
      </c>
      <c r="O15" s="11">
        <f>H15-BidsOffers!H77</f>
        <v>0</v>
      </c>
      <c r="P15" s="23">
        <f>I15-BidsOffers!I77</f>
        <v>0</v>
      </c>
      <c r="R15" s="26" t="s">
        <v>8</v>
      </c>
      <c r="S15" s="10">
        <v>-600</v>
      </c>
      <c r="T15" s="11">
        <v>-600</v>
      </c>
      <c r="U15" s="11">
        <v>-600</v>
      </c>
      <c r="V15" s="11">
        <v>-600</v>
      </c>
      <c r="W15" s="11">
        <v>-600</v>
      </c>
      <c r="X15" s="23">
        <v>-600</v>
      </c>
      <c r="Y15" s="26" t="s">
        <v>8</v>
      </c>
      <c r="Z15" s="10">
        <f>S15-BidsOffers!D77</f>
        <v>0</v>
      </c>
      <c r="AA15" s="11">
        <f>T15-BidsOffers!E77</f>
        <v>0</v>
      </c>
      <c r="AB15" s="11">
        <f>U15-BidsOffers!F77</f>
        <v>0</v>
      </c>
      <c r="AC15" s="11">
        <f>V15-BidsOffers!G77</f>
        <v>0</v>
      </c>
      <c r="AD15" s="11">
        <f>W15-BidsOffers!H77</f>
        <v>0</v>
      </c>
      <c r="AE15" s="23">
        <f>X15-BidsOffers!I77</f>
        <v>0</v>
      </c>
      <c r="AG15" s="26" t="s">
        <v>8</v>
      </c>
      <c r="AH15" s="10">
        <f t="shared" si="15"/>
        <v>0</v>
      </c>
      <c r="AI15" s="11">
        <f t="shared" si="0"/>
        <v>0</v>
      </c>
      <c r="AJ15" s="11">
        <f t="shared" si="1"/>
        <v>0</v>
      </c>
      <c r="AK15" s="11">
        <f t="shared" si="2"/>
        <v>0</v>
      </c>
      <c r="AL15" s="11">
        <f t="shared" si="3"/>
        <v>0</v>
      </c>
      <c r="AM15" s="23">
        <f t="shared" si="4"/>
        <v>0</v>
      </c>
      <c r="AN15" s="26" t="s">
        <v>8</v>
      </c>
      <c r="AO15" s="10">
        <f t="shared" si="16"/>
        <v>0</v>
      </c>
      <c r="AP15" s="11">
        <f t="shared" si="5"/>
        <v>0</v>
      </c>
      <c r="AQ15" s="11">
        <f t="shared" si="6"/>
        <v>0</v>
      </c>
      <c r="AR15" s="11">
        <f t="shared" si="7"/>
        <v>0</v>
      </c>
      <c r="AS15" s="11">
        <f t="shared" si="8"/>
        <v>0</v>
      </c>
      <c r="AT15" s="23">
        <f t="shared" si="9"/>
        <v>0</v>
      </c>
      <c r="AW15">
        <f t="shared" si="17"/>
        <v>1</v>
      </c>
      <c r="AX15">
        <f t="shared" si="10"/>
        <v>0</v>
      </c>
      <c r="AY15">
        <f t="shared" si="11"/>
        <v>0</v>
      </c>
      <c r="AZ15">
        <f t="shared" si="12"/>
        <v>0</v>
      </c>
      <c r="BA15">
        <f t="shared" si="13"/>
        <v>0</v>
      </c>
      <c r="BB15">
        <f t="shared" si="14"/>
        <v>0</v>
      </c>
    </row>
    <row r="16" spans="1:54" x14ac:dyDescent="0.25">
      <c r="A16" s="27" t="s">
        <v>59</v>
      </c>
      <c r="B16" s="27"/>
      <c r="C16">
        <v>75000</v>
      </c>
      <c r="D16" s="10">
        <v>0</v>
      </c>
      <c r="E16" s="53">
        <v>0</v>
      </c>
      <c r="F16" s="53">
        <v>0</v>
      </c>
      <c r="G16" s="53">
        <v>0</v>
      </c>
      <c r="H16" s="53">
        <v>0</v>
      </c>
      <c r="I16" s="23">
        <v>0</v>
      </c>
      <c r="J16" s="27" t="s">
        <v>59</v>
      </c>
      <c r="K16" s="10">
        <f>D16-BidsOffers!D78</f>
        <v>0</v>
      </c>
      <c r="L16" s="11">
        <f>E16-BidsOffers!E78</f>
        <v>0</v>
      </c>
      <c r="M16" s="11">
        <f>F16-BidsOffers!F78</f>
        <v>0</v>
      </c>
      <c r="N16" s="11">
        <f>G16-BidsOffers!G78</f>
        <v>0</v>
      </c>
      <c r="O16" s="11">
        <f>H16-BidsOffers!H78</f>
        <v>0</v>
      </c>
      <c r="P16" s="23">
        <f>I16-BidsOffers!I78</f>
        <v>0</v>
      </c>
      <c r="R16" s="27" t="s">
        <v>59</v>
      </c>
      <c r="S16" s="10">
        <v>0</v>
      </c>
      <c r="T16" s="53">
        <v>0</v>
      </c>
      <c r="U16" s="53">
        <v>0</v>
      </c>
      <c r="V16" s="53">
        <v>0</v>
      </c>
      <c r="W16" s="53">
        <v>0</v>
      </c>
      <c r="X16" s="23">
        <v>0</v>
      </c>
      <c r="Y16" s="27" t="s">
        <v>59</v>
      </c>
      <c r="Z16" s="10">
        <f>S16-BidsOffers!D78</f>
        <v>0</v>
      </c>
      <c r="AA16" s="11">
        <f>T16-BidsOffers!E78</f>
        <v>0</v>
      </c>
      <c r="AB16" s="11">
        <f>U16-BidsOffers!F78</f>
        <v>0</v>
      </c>
      <c r="AC16" s="11">
        <f>V16-BidsOffers!G78</f>
        <v>0</v>
      </c>
      <c r="AD16" s="11">
        <f>W16-BidsOffers!H78</f>
        <v>0</v>
      </c>
      <c r="AE16" s="23">
        <f>X16-BidsOffers!I78</f>
        <v>0</v>
      </c>
      <c r="AG16" s="27" t="s">
        <v>59</v>
      </c>
      <c r="AH16" s="10">
        <f t="shared" si="15"/>
        <v>0</v>
      </c>
      <c r="AI16" s="11">
        <f t="shared" si="0"/>
        <v>0</v>
      </c>
      <c r="AJ16" s="11">
        <f t="shared" si="1"/>
        <v>0</v>
      </c>
      <c r="AK16" s="11">
        <f t="shared" si="2"/>
        <v>0</v>
      </c>
      <c r="AL16" s="11">
        <f t="shared" si="3"/>
        <v>0</v>
      </c>
      <c r="AM16" s="23">
        <f t="shared" si="4"/>
        <v>0</v>
      </c>
      <c r="AN16" s="27" t="s">
        <v>59</v>
      </c>
      <c r="AO16" s="10">
        <f t="shared" si="16"/>
        <v>0</v>
      </c>
      <c r="AP16" s="11">
        <f t="shared" si="5"/>
        <v>0</v>
      </c>
      <c r="AQ16" s="11">
        <f t="shared" si="6"/>
        <v>0</v>
      </c>
      <c r="AR16" s="11">
        <f t="shared" si="7"/>
        <v>0</v>
      </c>
      <c r="AS16" s="11">
        <f t="shared" si="8"/>
        <v>0</v>
      </c>
      <c r="AT16" s="23">
        <f t="shared" si="9"/>
        <v>0</v>
      </c>
      <c r="AW16">
        <f t="shared" si="17"/>
        <v>1</v>
      </c>
      <c r="AX16">
        <f t="shared" si="10"/>
        <v>0</v>
      </c>
      <c r="AY16">
        <f t="shared" si="11"/>
        <v>0</v>
      </c>
      <c r="AZ16">
        <f t="shared" si="12"/>
        <v>0</v>
      </c>
      <c r="BA16">
        <f t="shared" si="13"/>
        <v>0</v>
      </c>
      <c r="BB16">
        <f t="shared" si="14"/>
        <v>0</v>
      </c>
    </row>
    <row r="17" spans="1:54" x14ac:dyDescent="0.25">
      <c r="A17" s="30"/>
      <c r="B17" s="15"/>
      <c r="C17" s="31"/>
      <c r="D17" s="30">
        <f t="shared" ref="D17:I17" si="18">SUM(D3:D16)</f>
        <v>0</v>
      </c>
      <c r="E17" s="31">
        <f t="shared" si="18"/>
        <v>10</v>
      </c>
      <c r="F17" s="31">
        <f t="shared" si="18"/>
        <v>10</v>
      </c>
      <c r="G17" s="31">
        <f t="shared" si="18"/>
        <v>5</v>
      </c>
      <c r="H17" s="31">
        <f t="shared" si="18"/>
        <v>-20</v>
      </c>
      <c r="I17" s="32">
        <f t="shared" si="18"/>
        <v>70</v>
      </c>
      <c r="J17" s="30"/>
      <c r="K17" s="30">
        <f>SUM(K3:K15)</f>
        <v>0</v>
      </c>
      <c r="L17" s="31">
        <f t="shared" ref="L17:P17" si="19">SUM(L3:L15)</f>
        <v>10</v>
      </c>
      <c r="M17" s="31">
        <f t="shared" si="19"/>
        <v>10</v>
      </c>
      <c r="N17" s="31">
        <f t="shared" si="19"/>
        <v>5</v>
      </c>
      <c r="O17" s="31">
        <f t="shared" si="19"/>
        <v>-20</v>
      </c>
      <c r="P17" s="32">
        <f t="shared" si="19"/>
        <v>70</v>
      </c>
      <c r="R17" s="30"/>
      <c r="S17" s="30">
        <f t="shared" ref="S17:X17" si="20">SUM(S3:S16)</f>
        <v>0</v>
      </c>
      <c r="T17" s="31">
        <f t="shared" si="20"/>
        <v>0</v>
      </c>
      <c r="U17" s="31">
        <f t="shared" si="20"/>
        <v>0</v>
      </c>
      <c r="V17" s="31">
        <f t="shared" si="20"/>
        <v>0</v>
      </c>
      <c r="W17" s="31">
        <f t="shared" si="20"/>
        <v>0</v>
      </c>
      <c r="X17" s="32">
        <f t="shared" si="20"/>
        <v>0</v>
      </c>
      <c r="Y17" s="30"/>
      <c r="Z17" s="30">
        <f>SUM(Z3:Z15)</f>
        <v>0</v>
      </c>
      <c r="AA17" s="31">
        <f t="shared" ref="AA17:AE17" si="21">SUM(AA3:AA15)</f>
        <v>0</v>
      </c>
      <c r="AB17" s="31">
        <f t="shared" si="21"/>
        <v>0</v>
      </c>
      <c r="AC17" s="31">
        <f t="shared" si="21"/>
        <v>0</v>
      </c>
      <c r="AD17" s="31">
        <f t="shared" si="21"/>
        <v>0</v>
      </c>
      <c r="AE17" s="32">
        <f t="shared" si="21"/>
        <v>0</v>
      </c>
      <c r="AG17" s="30"/>
      <c r="AH17" s="30">
        <f>SUM(AH3:AH15)</f>
        <v>0</v>
      </c>
      <c r="AI17" s="31">
        <f t="shared" ref="AI17:AM17" si="22">SUM(AI3:AI15)</f>
        <v>10</v>
      </c>
      <c r="AJ17" s="31">
        <f t="shared" si="22"/>
        <v>10</v>
      </c>
      <c r="AK17" s="31">
        <f t="shared" si="22"/>
        <v>5</v>
      </c>
      <c r="AL17" s="31">
        <f t="shared" si="22"/>
        <v>-20</v>
      </c>
      <c r="AM17" s="32">
        <f t="shared" si="22"/>
        <v>70</v>
      </c>
      <c r="AN17" s="30"/>
      <c r="AO17" s="30">
        <f>SUM(AO3:AO15)</f>
        <v>0</v>
      </c>
      <c r="AP17" s="31">
        <f t="shared" ref="AP17:AT17" si="23">SUM(AP3:AP15)</f>
        <v>10</v>
      </c>
      <c r="AQ17" s="31">
        <f t="shared" si="23"/>
        <v>10</v>
      </c>
      <c r="AR17" s="31">
        <f t="shared" si="23"/>
        <v>5</v>
      </c>
      <c r="AS17" s="31">
        <f t="shared" si="23"/>
        <v>-20</v>
      </c>
      <c r="AT17" s="32">
        <f t="shared" si="23"/>
        <v>70</v>
      </c>
    </row>
    <row r="18" spans="1:54" x14ac:dyDescent="0.25">
      <c r="R18" s="94" t="s">
        <v>126</v>
      </c>
      <c r="S18">
        <f>SUMIFS(S3:S16,BidsOffers!$L$65:$L$78,$R18)</f>
        <v>950</v>
      </c>
      <c r="T18">
        <f>SUMIFS(T3:T16,BidsOffers!$L$65:$L$78,$R18)</f>
        <v>960</v>
      </c>
      <c r="U18">
        <f>SUMIFS(U3:U16,BidsOffers!$L$65:$L$78,$R18)</f>
        <v>920</v>
      </c>
      <c r="V18">
        <f>SUMIFS(V3:V16,BidsOffers!$L$65:$L$78,$R18)</f>
        <v>920</v>
      </c>
      <c r="W18">
        <f>SUMIFS(W3:W16,BidsOffers!$L$65:$L$78,$R18)</f>
        <v>1000</v>
      </c>
      <c r="X18">
        <f>SUMIFS(X3:X16,BidsOffers!$L$65:$L$78,$R18)</f>
        <v>900</v>
      </c>
      <c r="AG18" s="64" t="s">
        <v>76</v>
      </c>
      <c r="AN18" s="63" t="s">
        <v>77</v>
      </c>
    </row>
    <row r="19" spans="1:54" x14ac:dyDescent="0.25">
      <c r="R19" s="94" t="s">
        <v>127</v>
      </c>
      <c r="S19">
        <f>SUMIFS(S3:S16,BidsOffers!$L$65:$L$78,$R19)</f>
        <v>-950</v>
      </c>
      <c r="T19">
        <f>SUMIFS(T3:T16,BidsOffers!$L$65:$L$78,$R19)</f>
        <v>-960</v>
      </c>
      <c r="U19">
        <f>SUMIFS(U3:U16,BidsOffers!$L$65:$L$78,$R19)</f>
        <v>-920</v>
      </c>
      <c r="V19">
        <f>SUMIFS(V3:V16,BidsOffers!$L$65:$L$78,$R19)</f>
        <v>-920</v>
      </c>
      <c r="W19">
        <f>SUMIFS(W3:W16,BidsOffers!$L$65:$L$78,$R19)</f>
        <v>-1000</v>
      </c>
      <c r="X19">
        <f>SUMIFS(X3:X16,BidsOffers!$L$65:$L$78,$R19)</f>
        <v>-900</v>
      </c>
      <c r="AG19" s="72" t="s">
        <v>78</v>
      </c>
      <c r="AH19" s="73">
        <f>IF(SUM(AO3:AO16)=0,BidsOffers!D58,ROUND(SUMPRODUCT(AO3:AO16,AW3:AW16,$C3:$C16)/SUMPRODUCT(AO3:AO16,AW3:AW16),2))</f>
        <v>1000</v>
      </c>
      <c r="AI19" s="73">
        <f>IF(SUM(AP3:AP16)=0,BidsOffers!E58,ROUND(SUMPRODUCT(AP3:AP16,AX3:AX16,$C3:$C16)/SUMPRODUCT(AP3:AP16,AX3:AX16),2))</f>
        <v>1500</v>
      </c>
      <c r="AJ19" s="73">
        <f>IF(SUM(AQ3:AQ16)=0,BidsOffers!F58,ROUND(SUMPRODUCT(AQ3:AQ16,AY3:AY16,$C3:$C16)/SUMPRODUCT(AQ3:AQ16,AY3:AY16),2))</f>
        <v>1000</v>
      </c>
      <c r="AK19" s="73">
        <f>IF(SUM(AR3:AR16)=0,BidsOffers!G58,ROUND(SUMPRODUCT(AR3:AR16,AZ3:AZ16,$C3:$C16)/SUMPRODUCT(AR3:AR16,AZ3:AZ16),2))</f>
        <v>1000</v>
      </c>
      <c r="AL19" s="73">
        <f>IF(SUM(AS3:AS16)=0,BidsOffers!H58,ROUND(SUMPRODUCT(AS3:AS16,BA3:BA16,$C3:$C16)/SUMPRODUCT(AS3:AS16,BA3:BA16),2))</f>
        <v>1500</v>
      </c>
      <c r="AM19" s="73">
        <f>IF(SUM(AT3:AT16)=0,BidsOffers!I58,ROUND(SUMPRODUCT(AT3:AT16,BB3:BB16,$C3:$C16)/SUMPRODUCT(AT3:AT16,BB3:BB16),2))</f>
        <v>1357.14</v>
      </c>
      <c r="AN19" s="65" t="s">
        <v>99</v>
      </c>
    </row>
    <row r="20" spans="1:54" x14ac:dyDescent="0.25">
      <c r="AG20" s="72"/>
      <c r="AH20" s="73"/>
      <c r="AI20" s="73"/>
      <c r="AJ20" s="73"/>
      <c r="AK20" s="73"/>
      <c r="AL20" s="73"/>
      <c r="AM20" s="73"/>
      <c r="AN20" s="65"/>
    </row>
    <row r="21" spans="1:54" x14ac:dyDescent="0.25">
      <c r="A21" s="83" t="s">
        <v>84</v>
      </c>
      <c r="B21" s="83"/>
      <c r="C21" s="83"/>
      <c r="D21" s="83"/>
      <c r="E21" s="83"/>
      <c r="F21" s="83"/>
      <c r="G21" s="83"/>
      <c r="H21" s="83"/>
      <c r="I21" s="83"/>
      <c r="J21" s="83" t="s">
        <v>85</v>
      </c>
      <c r="K21" s="83"/>
      <c r="L21" s="83"/>
      <c r="M21" s="83"/>
      <c r="N21" s="83"/>
      <c r="O21" s="83"/>
      <c r="P21" s="83"/>
      <c r="R21" s="83" t="s">
        <v>86</v>
      </c>
      <c r="S21" s="83"/>
      <c r="T21" s="83"/>
      <c r="U21" s="83"/>
      <c r="V21" s="83"/>
      <c r="W21" s="83"/>
      <c r="X21" s="83"/>
      <c r="Y21" s="83" t="s">
        <v>67</v>
      </c>
      <c r="Z21" s="83"/>
      <c r="AA21" s="83"/>
      <c r="AB21" s="83"/>
      <c r="AC21" s="83"/>
      <c r="AD21" s="83"/>
      <c r="AE21" s="83"/>
      <c r="AG21" s="84" t="s">
        <v>87</v>
      </c>
      <c r="AH21" s="85"/>
      <c r="AI21" s="85"/>
      <c r="AJ21" s="85"/>
      <c r="AK21" s="85"/>
      <c r="AL21" s="85"/>
      <c r="AM21" s="86"/>
      <c r="AN21" s="84" t="s">
        <v>88</v>
      </c>
      <c r="AO21" s="85"/>
      <c r="AP21" s="85"/>
      <c r="AQ21" s="85"/>
      <c r="AR21" s="85"/>
      <c r="AS21" s="85"/>
      <c r="AT21" s="86"/>
    </row>
    <row r="22" spans="1:54" x14ac:dyDescent="0.25">
      <c r="A22" s="70"/>
      <c r="B22" s="71" t="s">
        <v>6</v>
      </c>
      <c r="C22" s="70" t="s">
        <v>7</v>
      </c>
      <c r="D22" s="70" t="s">
        <v>9</v>
      </c>
      <c r="E22" s="70" t="s">
        <v>10</v>
      </c>
      <c r="F22" s="70" t="s">
        <v>11</v>
      </c>
      <c r="G22" s="70" t="s">
        <v>12</v>
      </c>
      <c r="H22" s="70" t="s">
        <v>13</v>
      </c>
      <c r="I22" s="70" t="s">
        <v>14</v>
      </c>
      <c r="J22" s="70"/>
      <c r="K22" s="70" t="s">
        <v>9</v>
      </c>
      <c r="L22" s="70" t="s">
        <v>10</v>
      </c>
      <c r="M22" s="70" t="s">
        <v>11</v>
      </c>
      <c r="N22" s="70" t="s">
        <v>12</v>
      </c>
      <c r="O22" s="70" t="s">
        <v>13</v>
      </c>
      <c r="P22" s="70" t="s">
        <v>14</v>
      </c>
      <c r="R22" s="70"/>
      <c r="S22" s="70" t="s">
        <v>9</v>
      </c>
      <c r="T22" s="70" t="s">
        <v>10</v>
      </c>
      <c r="U22" s="70" t="s">
        <v>11</v>
      </c>
      <c r="V22" s="70" t="s">
        <v>12</v>
      </c>
      <c r="W22" s="70" t="s">
        <v>13</v>
      </c>
      <c r="X22" s="70" t="s">
        <v>14</v>
      </c>
      <c r="Y22" s="70"/>
      <c r="Z22" s="70" t="s">
        <v>9</v>
      </c>
      <c r="AA22" s="70" t="s">
        <v>10</v>
      </c>
      <c r="AB22" s="70" t="s">
        <v>11</v>
      </c>
      <c r="AC22" s="70" t="s">
        <v>12</v>
      </c>
      <c r="AD22" s="70" t="s">
        <v>13</v>
      </c>
      <c r="AE22" s="70" t="s">
        <v>14</v>
      </c>
      <c r="AG22" s="70"/>
      <c r="AH22" s="70" t="s">
        <v>9</v>
      </c>
      <c r="AI22" s="70" t="s">
        <v>10</v>
      </c>
      <c r="AJ22" s="70" t="s">
        <v>11</v>
      </c>
      <c r="AK22" s="70" t="s">
        <v>12</v>
      </c>
      <c r="AL22" s="70" t="s">
        <v>13</v>
      </c>
      <c r="AM22" s="70" t="s">
        <v>14</v>
      </c>
      <c r="AN22" s="70"/>
      <c r="AO22" s="70" t="s">
        <v>9</v>
      </c>
      <c r="AP22" s="70" t="s">
        <v>10</v>
      </c>
      <c r="AQ22" s="70" t="s">
        <v>11</v>
      </c>
      <c r="AR22" s="70" t="s">
        <v>12</v>
      </c>
      <c r="AS22" s="70" t="s">
        <v>13</v>
      </c>
      <c r="AT22" s="70" t="s">
        <v>14</v>
      </c>
    </row>
    <row r="23" spans="1:54" x14ac:dyDescent="0.25">
      <c r="A23" s="25" t="s">
        <v>0</v>
      </c>
      <c r="B23" s="25">
        <v>300</v>
      </c>
      <c r="C23">
        <v>0</v>
      </c>
      <c r="D23" s="6">
        <v>0</v>
      </c>
      <c r="E23" s="7">
        <v>0</v>
      </c>
      <c r="F23" s="7">
        <v>240</v>
      </c>
      <c r="G23" s="7">
        <v>240</v>
      </c>
      <c r="H23" s="7">
        <v>0</v>
      </c>
      <c r="I23" s="22">
        <v>0</v>
      </c>
      <c r="J23" s="25" t="s">
        <v>0</v>
      </c>
      <c r="K23" s="6">
        <f>D23-S3</f>
        <v>0</v>
      </c>
      <c r="L23" s="7">
        <f t="shared" ref="L23:P23" si="24">E23-T3</f>
        <v>0</v>
      </c>
      <c r="M23" s="7">
        <f t="shared" si="24"/>
        <v>0</v>
      </c>
      <c r="N23" s="7">
        <f t="shared" si="24"/>
        <v>0</v>
      </c>
      <c r="O23" s="7">
        <f t="shared" si="24"/>
        <v>0</v>
      </c>
      <c r="P23" s="22">
        <f t="shared" si="24"/>
        <v>0</v>
      </c>
      <c r="R23" s="25" t="s">
        <v>0</v>
      </c>
      <c r="S23" s="6">
        <v>0</v>
      </c>
      <c r="T23" s="7">
        <v>0</v>
      </c>
      <c r="U23" s="7">
        <v>240</v>
      </c>
      <c r="V23" s="7">
        <v>240</v>
      </c>
      <c r="W23" s="7">
        <v>0</v>
      </c>
      <c r="X23" s="22">
        <v>0</v>
      </c>
      <c r="Y23" s="25" t="s">
        <v>0</v>
      </c>
      <c r="Z23" s="6">
        <f>S23-S3</f>
        <v>0</v>
      </c>
      <c r="AA23" s="7">
        <f t="shared" ref="AA23:AE23" si="25">T23-T3</f>
        <v>0</v>
      </c>
      <c r="AB23" s="7">
        <f t="shared" si="25"/>
        <v>0</v>
      </c>
      <c r="AC23" s="7">
        <f t="shared" si="25"/>
        <v>0</v>
      </c>
      <c r="AD23" s="7">
        <f t="shared" si="25"/>
        <v>0</v>
      </c>
      <c r="AE23" s="22">
        <f t="shared" si="25"/>
        <v>0</v>
      </c>
      <c r="AG23" s="25" t="s">
        <v>0</v>
      </c>
      <c r="AH23" s="6">
        <f>K23</f>
        <v>0</v>
      </c>
      <c r="AI23" s="7">
        <f t="shared" ref="AI23:AI36" si="26">L23</f>
        <v>0</v>
      </c>
      <c r="AJ23" s="7">
        <f t="shared" ref="AJ23:AJ36" si="27">M23</f>
        <v>0</v>
      </c>
      <c r="AK23" s="7">
        <f t="shared" ref="AK23:AK36" si="28">N23</f>
        <v>0</v>
      </c>
      <c r="AL23" s="7">
        <f t="shared" ref="AL23:AL36" si="29">O23</f>
        <v>0</v>
      </c>
      <c r="AM23" s="22">
        <f t="shared" ref="AM23:AM36" si="30">P23</f>
        <v>0</v>
      </c>
      <c r="AN23" s="25" t="s">
        <v>0</v>
      </c>
      <c r="AO23" s="6">
        <f>AH23-Z23</f>
        <v>0</v>
      </c>
      <c r="AP23" s="7">
        <f t="shared" ref="AP23:AP36" si="31">AI23-AA23</f>
        <v>0</v>
      </c>
      <c r="AQ23" s="7">
        <f t="shared" ref="AQ23:AQ36" si="32">AJ23-AB23</f>
        <v>0</v>
      </c>
      <c r="AR23" s="7">
        <f t="shared" ref="AR23:AR36" si="33">AK23-AC23</f>
        <v>0</v>
      </c>
      <c r="AS23" s="7">
        <f t="shared" ref="AS23:AS36" si="34">AL23-AD23</f>
        <v>0</v>
      </c>
      <c r="AT23" s="22">
        <f t="shared" ref="AT23:AT36" si="35">AM23-AE23</f>
        <v>0</v>
      </c>
      <c r="AW23">
        <f>IF(SIGN(AO23)=SIGN(AO$17),1,0)</f>
        <v>1</v>
      </c>
      <c r="AX23">
        <f t="shared" ref="AX23:AX36" si="36">IF(SIGN(AP23)=SIGN(AP$17),1,0)</f>
        <v>0</v>
      </c>
      <c r="AY23">
        <f t="shared" ref="AY23:AY36" si="37">IF(SIGN(AQ23)=SIGN(AQ$17),1,0)</f>
        <v>0</v>
      </c>
      <c r="AZ23">
        <f t="shared" ref="AZ23:AZ36" si="38">IF(SIGN(AR23)=SIGN(AR$17),1,0)</f>
        <v>0</v>
      </c>
      <c r="BA23">
        <f t="shared" ref="BA23:BA36" si="39">IF(SIGN(AS23)=SIGN(AS$17),1,0)</f>
        <v>0</v>
      </c>
      <c r="BB23">
        <f t="shared" ref="BB23:BB36" si="40">IF(SIGN(AT23)=SIGN(AT$17),1,0)</f>
        <v>0</v>
      </c>
    </row>
    <row r="24" spans="1:54" x14ac:dyDescent="0.25">
      <c r="A24" s="26" t="s">
        <v>1</v>
      </c>
      <c r="B24" s="26">
        <v>300</v>
      </c>
      <c r="C24">
        <v>0</v>
      </c>
      <c r="D24" s="10">
        <v>0</v>
      </c>
      <c r="E24" s="11">
        <v>0</v>
      </c>
      <c r="F24" s="11">
        <v>240</v>
      </c>
      <c r="G24" s="11">
        <v>240</v>
      </c>
      <c r="H24" s="11">
        <v>0</v>
      </c>
      <c r="I24" s="23">
        <v>0</v>
      </c>
      <c r="J24" s="26" t="s">
        <v>1</v>
      </c>
      <c r="K24" s="10">
        <f t="shared" ref="K24:P24" si="41">D24-S4</f>
        <v>0</v>
      </c>
      <c r="L24" s="11">
        <f t="shared" si="41"/>
        <v>0</v>
      </c>
      <c r="M24" s="11">
        <f t="shared" si="41"/>
        <v>0</v>
      </c>
      <c r="N24" s="11">
        <f t="shared" si="41"/>
        <v>0</v>
      </c>
      <c r="O24" s="11">
        <f t="shared" si="41"/>
        <v>0</v>
      </c>
      <c r="P24" s="23">
        <f t="shared" si="41"/>
        <v>0</v>
      </c>
      <c r="R24" s="26" t="s">
        <v>1</v>
      </c>
      <c r="S24" s="10">
        <v>0</v>
      </c>
      <c r="T24" s="11">
        <v>0</v>
      </c>
      <c r="U24" s="11">
        <v>240</v>
      </c>
      <c r="V24" s="11">
        <v>240</v>
      </c>
      <c r="W24" s="11">
        <v>0</v>
      </c>
      <c r="X24" s="23">
        <v>0</v>
      </c>
      <c r="Y24" s="26" t="s">
        <v>1</v>
      </c>
      <c r="Z24" s="10">
        <f t="shared" ref="Z24:AE24" si="42">S24-S4</f>
        <v>0</v>
      </c>
      <c r="AA24" s="11">
        <f t="shared" si="42"/>
        <v>0</v>
      </c>
      <c r="AB24" s="11">
        <f t="shared" si="42"/>
        <v>0</v>
      </c>
      <c r="AC24" s="11">
        <f t="shared" si="42"/>
        <v>0</v>
      </c>
      <c r="AD24" s="11">
        <f t="shared" si="42"/>
        <v>0</v>
      </c>
      <c r="AE24" s="23">
        <f t="shared" si="42"/>
        <v>0</v>
      </c>
      <c r="AG24" s="26" t="s">
        <v>1</v>
      </c>
      <c r="AH24" s="10">
        <f t="shared" ref="AH24:AH36" si="43">K24</f>
        <v>0</v>
      </c>
      <c r="AI24" s="11">
        <f t="shared" si="26"/>
        <v>0</v>
      </c>
      <c r="AJ24" s="11">
        <f t="shared" si="27"/>
        <v>0</v>
      </c>
      <c r="AK24" s="11">
        <f t="shared" si="28"/>
        <v>0</v>
      </c>
      <c r="AL24" s="11">
        <f t="shared" si="29"/>
        <v>0</v>
      </c>
      <c r="AM24" s="23">
        <f t="shared" si="30"/>
        <v>0</v>
      </c>
      <c r="AN24" s="26" t="s">
        <v>1</v>
      </c>
      <c r="AO24" s="10">
        <f t="shared" ref="AO24:AO36" si="44">AH24-Z24</f>
        <v>0</v>
      </c>
      <c r="AP24" s="11">
        <f t="shared" si="31"/>
        <v>0</v>
      </c>
      <c r="AQ24" s="11">
        <f t="shared" si="32"/>
        <v>0</v>
      </c>
      <c r="AR24" s="11">
        <f t="shared" si="33"/>
        <v>0</v>
      </c>
      <c r="AS24" s="11">
        <f t="shared" si="34"/>
        <v>0</v>
      </c>
      <c r="AT24" s="23">
        <f t="shared" si="35"/>
        <v>0</v>
      </c>
      <c r="AW24">
        <f t="shared" ref="AW24:AW36" si="45">IF(SIGN(AO24)=SIGN(AO$17),1,0)</f>
        <v>1</v>
      </c>
      <c r="AX24">
        <f t="shared" si="36"/>
        <v>0</v>
      </c>
      <c r="AY24">
        <f t="shared" si="37"/>
        <v>0</v>
      </c>
      <c r="AZ24">
        <f t="shared" si="38"/>
        <v>0</v>
      </c>
      <c r="BA24">
        <f t="shared" si="39"/>
        <v>0</v>
      </c>
      <c r="BB24">
        <f t="shared" si="40"/>
        <v>0</v>
      </c>
    </row>
    <row r="25" spans="1:54" x14ac:dyDescent="0.25">
      <c r="A25" s="26" t="s">
        <v>2</v>
      </c>
      <c r="B25" s="26">
        <v>500</v>
      </c>
      <c r="C25">
        <v>0</v>
      </c>
      <c r="D25" s="10">
        <v>200</v>
      </c>
      <c r="E25" s="11">
        <v>260</v>
      </c>
      <c r="F25" s="11">
        <v>260</v>
      </c>
      <c r="G25" s="11">
        <v>405</v>
      </c>
      <c r="H25" s="11">
        <v>320</v>
      </c>
      <c r="I25" s="23">
        <v>100</v>
      </c>
      <c r="J25" s="26" t="s">
        <v>2</v>
      </c>
      <c r="K25" s="10">
        <f t="shared" ref="K25:P25" si="46">D25-S5</f>
        <v>0</v>
      </c>
      <c r="L25" s="11">
        <f t="shared" si="46"/>
        <v>0</v>
      </c>
      <c r="M25" s="11">
        <f t="shared" si="46"/>
        <v>0</v>
      </c>
      <c r="N25" s="11">
        <f t="shared" si="46"/>
        <v>0</v>
      </c>
      <c r="O25" s="11">
        <f t="shared" si="46"/>
        <v>0</v>
      </c>
      <c r="P25" s="23">
        <f t="shared" si="46"/>
        <v>0</v>
      </c>
      <c r="R25" s="26" t="s">
        <v>2</v>
      </c>
      <c r="S25" s="10">
        <v>200</v>
      </c>
      <c r="T25" s="11">
        <v>260</v>
      </c>
      <c r="U25" s="11">
        <v>260</v>
      </c>
      <c r="V25" s="11">
        <v>405</v>
      </c>
      <c r="W25" s="11">
        <v>320</v>
      </c>
      <c r="X25" s="23">
        <v>100</v>
      </c>
      <c r="Y25" s="26" t="s">
        <v>2</v>
      </c>
      <c r="Z25" s="10">
        <f t="shared" ref="Z25:AE25" si="47">S25-S5</f>
        <v>0</v>
      </c>
      <c r="AA25" s="11">
        <f t="shared" si="47"/>
        <v>0</v>
      </c>
      <c r="AB25" s="11">
        <f t="shared" si="47"/>
        <v>0</v>
      </c>
      <c r="AC25" s="11">
        <f t="shared" si="47"/>
        <v>0</v>
      </c>
      <c r="AD25" s="11">
        <f t="shared" si="47"/>
        <v>0</v>
      </c>
      <c r="AE25" s="23">
        <f t="shared" si="47"/>
        <v>0</v>
      </c>
      <c r="AG25" s="26" t="s">
        <v>2</v>
      </c>
      <c r="AH25" s="10">
        <f t="shared" si="43"/>
        <v>0</v>
      </c>
      <c r="AI25" s="11">
        <f t="shared" si="26"/>
        <v>0</v>
      </c>
      <c r="AJ25" s="11">
        <f t="shared" si="27"/>
        <v>0</v>
      </c>
      <c r="AK25" s="11">
        <f t="shared" si="28"/>
        <v>0</v>
      </c>
      <c r="AL25" s="11">
        <f t="shared" si="29"/>
        <v>0</v>
      </c>
      <c r="AM25" s="23">
        <f t="shared" si="30"/>
        <v>0</v>
      </c>
      <c r="AN25" s="26" t="s">
        <v>2</v>
      </c>
      <c r="AO25" s="10">
        <f t="shared" si="44"/>
        <v>0</v>
      </c>
      <c r="AP25" s="11">
        <f t="shared" si="31"/>
        <v>0</v>
      </c>
      <c r="AQ25" s="11">
        <f t="shared" si="32"/>
        <v>0</v>
      </c>
      <c r="AR25" s="11">
        <f t="shared" si="33"/>
        <v>0</v>
      </c>
      <c r="AS25" s="11">
        <f t="shared" si="34"/>
        <v>0</v>
      </c>
      <c r="AT25" s="23">
        <f t="shared" si="35"/>
        <v>0</v>
      </c>
      <c r="AW25">
        <f t="shared" si="45"/>
        <v>1</v>
      </c>
      <c r="AX25">
        <f t="shared" si="36"/>
        <v>0</v>
      </c>
      <c r="AY25">
        <f t="shared" si="37"/>
        <v>0</v>
      </c>
      <c r="AZ25">
        <f t="shared" si="38"/>
        <v>0</v>
      </c>
      <c r="BA25">
        <f t="shared" si="39"/>
        <v>0</v>
      </c>
      <c r="BB25">
        <f t="shared" si="40"/>
        <v>0</v>
      </c>
    </row>
    <row r="26" spans="1:54" x14ac:dyDescent="0.25">
      <c r="A26" s="26" t="s">
        <v>3</v>
      </c>
      <c r="B26" s="26">
        <v>200</v>
      </c>
      <c r="C26">
        <v>0</v>
      </c>
      <c r="D26" s="10">
        <v>150</v>
      </c>
      <c r="E26" s="11">
        <v>100</v>
      </c>
      <c r="F26" s="11">
        <v>100</v>
      </c>
      <c r="G26" s="11">
        <v>100</v>
      </c>
      <c r="H26" s="11">
        <v>200</v>
      </c>
      <c r="I26" s="23">
        <v>200</v>
      </c>
      <c r="J26" s="26" t="s">
        <v>3</v>
      </c>
      <c r="K26" s="10">
        <f t="shared" ref="K26:P26" si="48">D26-S6</f>
        <v>0</v>
      </c>
      <c r="L26" s="11">
        <f t="shared" si="48"/>
        <v>0</v>
      </c>
      <c r="M26" s="11">
        <f t="shared" si="48"/>
        <v>0</v>
      </c>
      <c r="N26" s="11">
        <f t="shared" si="48"/>
        <v>0</v>
      </c>
      <c r="O26" s="11">
        <f t="shared" si="48"/>
        <v>0</v>
      </c>
      <c r="P26" s="23">
        <f t="shared" si="48"/>
        <v>0</v>
      </c>
      <c r="R26" s="26" t="s">
        <v>3</v>
      </c>
      <c r="S26" s="10">
        <v>150</v>
      </c>
      <c r="T26" s="11">
        <v>100</v>
      </c>
      <c r="U26" s="11">
        <v>100</v>
      </c>
      <c r="V26" s="11">
        <v>100</v>
      </c>
      <c r="W26" s="11">
        <v>200</v>
      </c>
      <c r="X26" s="23">
        <v>200</v>
      </c>
      <c r="Y26" s="26" t="s">
        <v>3</v>
      </c>
      <c r="Z26" s="10">
        <f t="shared" ref="Z26:AE26" si="49">S26-S6</f>
        <v>0</v>
      </c>
      <c r="AA26" s="11">
        <f t="shared" si="49"/>
        <v>0</v>
      </c>
      <c r="AB26" s="11">
        <f t="shared" si="49"/>
        <v>0</v>
      </c>
      <c r="AC26" s="11">
        <f t="shared" si="49"/>
        <v>0</v>
      </c>
      <c r="AD26" s="11">
        <f t="shared" si="49"/>
        <v>0</v>
      </c>
      <c r="AE26" s="23">
        <f t="shared" si="49"/>
        <v>0</v>
      </c>
      <c r="AG26" s="26" t="s">
        <v>3</v>
      </c>
      <c r="AH26" s="10">
        <f t="shared" si="43"/>
        <v>0</v>
      </c>
      <c r="AI26" s="11">
        <f t="shared" si="26"/>
        <v>0</v>
      </c>
      <c r="AJ26" s="11">
        <f t="shared" si="27"/>
        <v>0</v>
      </c>
      <c r="AK26" s="11">
        <f t="shared" si="28"/>
        <v>0</v>
      </c>
      <c r="AL26" s="11">
        <f t="shared" si="29"/>
        <v>0</v>
      </c>
      <c r="AM26" s="23">
        <f t="shared" si="30"/>
        <v>0</v>
      </c>
      <c r="AN26" s="26" t="s">
        <v>3</v>
      </c>
      <c r="AO26" s="10">
        <f t="shared" si="44"/>
        <v>0</v>
      </c>
      <c r="AP26" s="11">
        <f t="shared" si="31"/>
        <v>0</v>
      </c>
      <c r="AQ26" s="11">
        <f t="shared" si="32"/>
        <v>0</v>
      </c>
      <c r="AR26" s="11">
        <f t="shared" si="33"/>
        <v>0</v>
      </c>
      <c r="AS26" s="11">
        <f t="shared" si="34"/>
        <v>0</v>
      </c>
      <c r="AT26" s="23">
        <f t="shared" si="35"/>
        <v>0</v>
      </c>
      <c r="AW26">
        <f t="shared" si="45"/>
        <v>1</v>
      </c>
      <c r="AX26">
        <f t="shared" si="36"/>
        <v>0</v>
      </c>
      <c r="AY26">
        <f t="shared" si="37"/>
        <v>0</v>
      </c>
      <c r="AZ26">
        <f t="shared" si="38"/>
        <v>0</v>
      </c>
      <c r="BA26">
        <f t="shared" si="39"/>
        <v>0</v>
      </c>
      <c r="BB26">
        <f t="shared" si="40"/>
        <v>0</v>
      </c>
    </row>
    <row r="27" spans="1:54" x14ac:dyDescent="0.25">
      <c r="A27" s="26" t="s">
        <v>4</v>
      </c>
      <c r="B27" s="26">
        <v>2000</v>
      </c>
      <c r="C27">
        <v>1000</v>
      </c>
      <c r="D27" s="10">
        <v>1400</v>
      </c>
      <c r="E27" s="11">
        <v>1400</v>
      </c>
      <c r="F27" s="11">
        <v>1210</v>
      </c>
      <c r="G27" s="11">
        <v>1065</v>
      </c>
      <c r="H27" s="11">
        <v>1260</v>
      </c>
      <c r="I27" s="23">
        <v>1380</v>
      </c>
      <c r="J27" s="26" t="s">
        <v>4</v>
      </c>
      <c r="K27" s="10">
        <f t="shared" ref="K27:P27" si="50">D27-S7</f>
        <v>0</v>
      </c>
      <c r="L27" s="11">
        <f t="shared" si="50"/>
        <v>0</v>
      </c>
      <c r="M27" s="11">
        <f t="shared" si="50"/>
        <v>0</v>
      </c>
      <c r="N27" s="11">
        <f t="shared" si="50"/>
        <v>0</v>
      </c>
      <c r="O27" s="11">
        <f t="shared" si="50"/>
        <v>0</v>
      </c>
      <c r="P27" s="23">
        <f t="shared" si="50"/>
        <v>0</v>
      </c>
      <c r="R27" s="26" t="s">
        <v>4</v>
      </c>
      <c r="S27" s="10">
        <v>1400</v>
      </c>
      <c r="T27" s="11">
        <v>1400</v>
      </c>
      <c r="U27" s="11">
        <v>1150</v>
      </c>
      <c r="V27" s="11">
        <v>1000</v>
      </c>
      <c r="W27" s="11">
        <v>1260</v>
      </c>
      <c r="X27" s="23">
        <v>1380</v>
      </c>
      <c r="Y27" s="26" t="s">
        <v>4</v>
      </c>
      <c r="Z27" s="10">
        <f t="shared" ref="Z27:AE27" si="51">S27-S7</f>
        <v>0</v>
      </c>
      <c r="AA27" s="11">
        <f t="shared" si="51"/>
        <v>0</v>
      </c>
      <c r="AB27" s="11">
        <f t="shared" si="51"/>
        <v>-60</v>
      </c>
      <c r="AC27" s="11">
        <f t="shared" si="51"/>
        <v>-65</v>
      </c>
      <c r="AD27" s="11">
        <f t="shared" si="51"/>
        <v>0</v>
      </c>
      <c r="AE27" s="23">
        <f t="shared" si="51"/>
        <v>0</v>
      </c>
      <c r="AG27" s="26" t="s">
        <v>4</v>
      </c>
      <c r="AH27" s="10">
        <f t="shared" si="43"/>
        <v>0</v>
      </c>
      <c r="AI27" s="11">
        <f t="shared" si="26"/>
        <v>0</v>
      </c>
      <c r="AJ27" s="11">
        <f t="shared" si="27"/>
        <v>0</v>
      </c>
      <c r="AK27" s="11">
        <f t="shared" si="28"/>
        <v>0</v>
      </c>
      <c r="AL27" s="11">
        <f t="shared" si="29"/>
        <v>0</v>
      </c>
      <c r="AM27" s="23">
        <f t="shared" si="30"/>
        <v>0</v>
      </c>
      <c r="AN27" s="26" t="s">
        <v>4</v>
      </c>
      <c r="AO27" s="10">
        <f t="shared" si="44"/>
        <v>0</v>
      </c>
      <c r="AP27" s="11">
        <f t="shared" si="31"/>
        <v>0</v>
      </c>
      <c r="AQ27" s="11">
        <f t="shared" si="32"/>
        <v>60</v>
      </c>
      <c r="AR27" s="11">
        <f t="shared" si="33"/>
        <v>65</v>
      </c>
      <c r="AS27" s="11">
        <f t="shared" si="34"/>
        <v>0</v>
      </c>
      <c r="AT27" s="23">
        <f t="shared" si="35"/>
        <v>0</v>
      </c>
      <c r="AW27">
        <f t="shared" si="45"/>
        <v>1</v>
      </c>
      <c r="AX27">
        <f t="shared" si="36"/>
        <v>0</v>
      </c>
      <c r="AY27">
        <f t="shared" si="37"/>
        <v>1</v>
      </c>
      <c r="AZ27">
        <f t="shared" si="38"/>
        <v>1</v>
      </c>
      <c r="BA27">
        <f t="shared" si="39"/>
        <v>0</v>
      </c>
      <c r="BB27">
        <f t="shared" si="40"/>
        <v>0</v>
      </c>
    </row>
    <row r="28" spans="1:54" x14ac:dyDescent="0.25">
      <c r="A28" s="26" t="s">
        <v>8</v>
      </c>
      <c r="B28" s="26">
        <v>600</v>
      </c>
      <c r="C28">
        <v>1500</v>
      </c>
      <c r="D28" s="10">
        <v>0</v>
      </c>
      <c r="E28" s="11">
        <v>190</v>
      </c>
      <c r="F28" s="11">
        <v>0</v>
      </c>
      <c r="G28" s="11">
        <v>0</v>
      </c>
      <c r="H28" s="11">
        <v>460</v>
      </c>
      <c r="I28" s="23">
        <v>0</v>
      </c>
      <c r="J28" s="26" t="s">
        <v>8</v>
      </c>
      <c r="K28" s="10">
        <f t="shared" ref="K28:P28" si="52">D28-S8</f>
        <v>0</v>
      </c>
      <c r="L28" s="11">
        <f t="shared" si="52"/>
        <v>0</v>
      </c>
      <c r="M28" s="11">
        <f t="shared" si="52"/>
        <v>0</v>
      </c>
      <c r="N28" s="11">
        <f t="shared" si="52"/>
        <v>0</v>
      </c>
      <c r="O28" s="11">
        <f t="shared" si="52"/>
        <v>0</v>
      </c>
      <c r="P28" s="23">
        <f t="shared" si="52"/>
        <v>0</v>
      </c>
      <c r="R28" s="26" t="s">
        <v>8</v>
      </c>
      <c r="S28" s="10">
        <v>0</v>
      </c>
      <c r="T28" s="11">
        <v>190</v>
      </c>
      <c r="U28" s="11">
        <v>0</v>
      </c>
      <c r="V28" s="11">
        <v>0</v>
      </c>
      <c r="W28" s="11">
        <v>460</v>
      </c>
      <c r="X28" s="23">
        <v>0</v>
      </c>
      <c r="Y28" s="26" t="s">
        <v>8</v>
      </c>
      <c r="Z28" s="10">
        <f t="shared" ref="Z28:AE28" si="53">S28-S8</f>
        <v>0</v>
      </c>
      <c r="AA28" s="11">
        <f t="shared" si="53"/>
        <v>0</v>
      </c>
      <c r="AB28" s="11">
        <f t="shared" si="53"/>
        <v>0</v>
      </c>
      <c r="AC28" s="11">
        <f t="shared" si="53"/>
        <v>0</v>
      </c>
      <c r="AD28" s="11">
        <f t="shared" si="53"/>
        <v>0</v>
      </c>
      <c r="AE28" s="23">
        <f t="shared" si="53"/>
        <v>0</v>
      </c>
      <c r="AG28" s="26" t="s">
        <v>8</v>
      </c>
      <c r="AH28" s="10">
        <f t="shared" si="43"/>
        <v>0</v>
      </c>
      <c r="AI28" s="11">
        <f t="shared" si="26"/>
        <v>0</v>
      </c>
      <c r="AJ28" s="11">
        <f t="shared" si="27"/>
        <v>0</v>
      </c>
      <c r="AK28" s="11">
        <f t="shared" si="28"/>
        <v>0</v>
      </c>
      <c r="AL28" s="11">
        <f t="shared" si="29"/>
        <v>0</v>
      </c>
      <c r="AM28" s="23">
        <f t="shared" si="30"/>
        <v>0</v>
      </c>
      <c r="AN28" s="26" t="s">
        <v>8</v>
      </c>
      <c r="AO28" s="10">
        <f t="shared" si="44"/>
        <v>0</v>
      </c>
      <c r="AP28" s="11">
        <f t="shared" si="31"/>
        <v>0</v>
      </c>
      <c r="AQ28" s="11">
        <f t="shared" si="32"/>
        <v>0</v>
      </c>
      <c r="AR28" s="11">
        <f t="shared" si="33"/>
        <v>0</v>
      </c>
      <c r="AS28" s="11">
        <f t="shared" si="34"/>
        <v>0</v>
      </c>
      <c r="AT28" s="23">
        <f t="shared" si="35"/>
        <v>0</v>
      </c>
      <c r="AW28">
        <f t="shared" si="45"/>
        <v>1</v>
      </c>
      <c r="AX28">
        <f t="shared" si="36"/>
        <v>0</v>
      </c>
      <c r="AY28">
        <f t="shared" si="37"/>
        <v>0</v>
      </c>
      <c r="AZ28">
        <f t="shared" si="38"/>
        <v>0</v>
      </c>
      <c r="BA28">
        <f t="shared" si="39"/>
        <v>0</v>
      </c>
      <c r="BB28">
        <f t="shared" si="40"/>
        <v>0</v>
      </c>
    </row>
    <row r="29" spans="1:54" x14ac:dyDescent="0.25">
      <c r="A29" s="26" t="s">
        <v>16</v>
      </c>
      <c r="B29" s="26">
        <v>200</v>
      </c>
      <c r="C29">
        <v>1600</v>
      </c>
      <c r="D29" s="10">
        <v>-150</v>
      </c>
      <c r="E29" s="11">
        <v>-150</v>
      </c>
      <c r="F29" s="11">
        <v>-150</v>
      </c>
      <c r="G29" s="11">
        <v>-150</v>
      </c>
      <c r="H29" s="11">
        <v>-100</v>
      </c>
      <c r="I29" s="23">
        <v>-100</v>
      </c>
      <c r="J29" s="26" t="s">
        <v>16</v>
      </c>
      <c r="K29" s="10">
        <f t="shared" ref="K29:P29" si="54">D29-S9</f>
        <v>0</v>
      </c>
      <c r="L29" s="11">
        <f t="shared" si="54"/>
        <v>0</v>
      </c>
      <c r="M29" s="11">
        <f t="shared" si="54"/>
        <v>0</v>
      </c>
      <c r="N29" s="11">
        <f t="shared" si="54"/>
        <v>0</v>
      </c>
      <c r="O29" s="11">
        <f t="shared" si="54"/>
        <v>0</v>
      </c>
      <c r="P29" s="23">
        <f t="shared" si="54"/>
        <v>0</v>
      </c>
      <c r="R29" s="26" t="s">
        <v>16</v>
      </c>
      <c r="S29" s="10">
        <v>-150</v>
      </c>
      <c r="T29" s="11">
        <v>-150</v>
      </c>
      <c r="U29" s="11">
        <v>-150</v>
      </c>
      <c r="V29" s="11">
        <v>-150</v>
      </c>
      <c r="W29" s="11">
        <v>-100</v>
      </c>
      <c r="X29" s="23">
        <v>-100</v>
      </c>
      <c r="Y29" s="26" t="s">
        <v>16</v>
      </c>
      <c r="Z29" s="10">
        <f t="shared" ref="Z29:AE29" si="55">S29-S9</f>
        <v>0</v>
      </c>
      <c r="AA29" s="11">
        <f t="shared" si="55"/>
        <v>0</v>
      </c>
      <c r="AB29" s="11">
        <f t="shared" si="55"/>
        <v>0</v>
      </c>
      <c r="AC29" s="11">
        <f t="shared" si="55"/>
        <v>0</v>
      </c>
      <c r="AD29" s="11">
        <f t="shared" si="55"/>
        <v>0</v>
      </c>
      <c r="AE29" s="23">
        <f t="shared" si="55"/>
        <v>0</v>
      </c>
      <c r="AG29" s="26" t="s">
        <v>16</v>
      </c>
      <c r="AH29" s="10">
        <f t="shared" si="43"/>
        <v>0</v>
      </c>
      <c r="AI29" s="11">
        <f t="shared" si="26"/>
        <v>0</v>
      </c>
      <c r="AJ29" s="11">
        <f t="shared" si="27"/>
        <v>0</v>
      </c>
      <c r="AK29" s="11">
        <f t="shared" si="28"/>
        <v>0</v>
      </c>
      <c r="AL29" s="11">
        <f t="shared" si="29"/>
        <v>0</v>
      </c>
      <c r="AM29" s="23">
        <f t="shared" si="30"/>
        <v>0</v>
      </c>
      <c r="AN29" s="26" t="s">
        <v>16</v>
      </c>
      <c r="AO29" s="10">
        <f t="shared" si="44"/>
        <v>0</v>
      </c>
      <c r="AP29" s="11">
        <f t="shared" si="31"/>
        <v>0</v>
      </c>
      <c r="AQ29" s="11">
        <f t="shared" si="32"/>
        <v>0</v>
      </c>
      <c r="AR29" s="11">
        <f t="shared" si="33"/>
        <v>0</v>
      </c>
      <c r="AS29" s="11">
        <f t="shared" si="34"/>
        <v>0</v>
      </c>
      <c r="AT29" s="23">
        <f t="shared" si="35"/>
        <v>0</v>
      </c>
      <c r="AW29">
        <f t="shared" si="45"/>
        <v>1</v>
      </c>
      <c r="AX29">
        <f t="shared" si="36"/>
        <v>0</v>
      </c>
      <c r="AY29">
        <f t="shared" si="37"/>
        <v>0</v>
      </c>
      <c r="AZ29">
        <f t="shared" si="38"/>
        <v>0</v>
      </c>
      <c r="BA29">
        <f t="shared" si="39"/>
        <v>0</v>
      </c>
      <c r="BB29">
        <f t="shared" si="40"/>
        <v>0</v>
      </c>
    </row>
    <row r="30" spans="1:54" x14ac:dyDescent="0.25">
      <c r="A30" s="26" t="s">
        <v>17</v>
      </c>
      <c r="B30" s="26">
        <v>100</v>
      </c>
      <c r="C30">
        <v>1800</v>
      </c>
      <c r="D30" s="10">
        <v>-200</v>
      </c>
      <c r="E30" s="11">
        <v>-200</v>
      </c>
      <c r="F30" s="11">
        <v>-290</v>
      </c>
      <c r="G30" s="11">
        <v>-290</v>
      </c>
      <c r="H30" s="11">
        <v>-180</v>
      </c>
      <c r="I30" s="23">
        <v>-180</v>
      </c>
      <c r="J30" s="26" t="s">
        <v>17</v>
      </c>
      <c r="K30" s="10">
        <f t="shared" ref="K30:P30" si="56">D30-S10</f>
        <v>0</v>
      </c>
      <c r="L30" s="11">
        <f t="shared" si="56"/>
        <v>0</v>
      </c>
      <c r="M30" s="11">
        <f t="shared" si="56"/>
        <v>0</v>
      </c>
      <c r="N30" s="11">
        <f t="shared" si="56"/>
        <v>0</v>
      </c>
      <c r="O30" s="11">
        <f t="shared" si="56"/>
        <v>0</v>
      </c>
      <c r="P30" s="23">
        <f t="shared" si="56"/>
        <v>0</v>
      </c>
      <c r="R30" s="26" t="s">
        <v>17</v>
      </c>
      <c r="S30" s="10">
        <v>-200</v>
      </c>
      <c r="T30" s="11">
        <v>-200</v>
      </c>
      <c r="U30" s="11">
        <v>-290</v>
      </c>
      <c r="V30" s="11">
        <v>-290</v>
      </c>
      <c r="W30" s="11">
        <v>-180</v>
      </c>
      <c r="X30" s="23">
        <v>-180</v>
      </c>
      <c r="Y30" s="26" t="s">
        <v>17</v>
      </c>
      <c r="Z30" s="10">
        <f t="shared" ref="Z30:AE30" si="57">S30-S10</f>
        <v>0</v>
      </c>
      <c r="AA30" s="11">
        <f t="shared" si="57"/>
        <v>0</v>
      </c>
      <c r="AB30" s="11">
        <f t="shared" si="57"/>
        <v>0</v>
      </c>
      <c r="AC30" s="11">
        <f t="shared" si="57"/>
        <v>0</v>
      </c>
      <c r="AD30" s="11">
        <f t="shared" si="57"/>
        <v>0</v>
      </c>
      <c r="AE30" s="23">
        <f t="shared" si="57"/>
        <v>0</v>
      </c>
      <c r="AG30" s="26" t="s">
        <v>17</v>
      </c>
      <c r="AH30" s="10">
        <f t="shared" si="43"/>
        <v>0</v>
      </c>
      <c r="AI30" s="11">
        <f t="shared" si="26"/>
        <v>0</v>
      </c>
      <c r="AJ30" s="11">
        <f t="shared" si="27"/>
        <v>0</v>
      </c>
      <c r="AK30" s="11">
        <f t="shared" si="28"/>
        <v>0</v>
      </c>
      <c r="AL30" s="11">
        <f t="shared" si="29"/>
        <v>0</v>
      </c>
      <c r="AM30" s="23">
        <f t="shared" si="30"/>
        <v>0</v>
      </c>
      <c r="AN30" s="26" t="s">
        <v>17</v>
      </c>
      <c r="AO30" s="10">
        <f t="shared" si="44"/>
        <v>0</v>
      </c>
      <c r="AP30" s="11">
        <f t="shared" si="31"/>
        <v>0</v>
      </c>
      <c r="AQ30" s="11">
        <f t="shared" si="32"/>
        <v>0</v>
      </c>
      <c r="AR30" s="11">
        <f t="shared" si="33"/>
        <v>0</v>
      </c>
      <c r="AS30" s="11">
        <f t="shared" si="34"/>
        <v>0</v>
      </c>
      <c r="AT30" s="23">
        <f t="shared" si="35"/>
        <v>0</v>
      </c>
      <c r="AW30">
        <f t="shared" si="45"/>
        <v>1</v>
      </c>
      <c r="AX30">
        <f t="shared" si="36"/>
        <v>0</v>
      </c>
      <c r="AY30">
        <f t="shared" si="37"/>
        <v>0</v>
      </c>
      <c r="AZ30">
        <f t="shared" si="38"/>
        <v>0</v>
      </c>
      <c r="BA30">
        <f t="shared" si="39"/>
        <v>0</v>
      </c>
      <c r="BB30">
        <f t="shared" si="40"/>
        <v>0</v>
      </c>
    </row>
    <row r="31" spans="1:54" x14ac:dyDescent="0.25">
      <c r="A31" s="26" t="s">
        <v>18</v>
      </c>
      <c r="B31" s="26">
        <v>600</v>
      </c>
      <c r="C31">
        <v>2400</v>
      </c>
      <c r="D31" s="10">
        <v>-600</v>
      </c>
      <c r="E31" s="11">
        <v>-600</v>
      </c>
      <c r="F31" s="11">
        <v>-600</v>
      </c>
      <c r="G31" s="11">
        <v>-600</v>
      </c>
      <c r="H31" s="11">
        <v>-600</v>
      </c>
      <c r="I31" s="23">
        <v>-600</v>
      </c>
      <c r="J31" s="26" t="s">
        <v>18</v>
      </c>
      <c r="K31" s="10">
        <f t="shared" ref="K31:P31" si="58">D31-S11</f>
        <v>0</v>
      </c>
      <c r="L31" s="11">
        <f t="shared" si="58"/>
        <v>0</v>
      </c>
      <c r="M31" s="11">
        <f t="shared" si="58"/>
        <v>0</v>
      </c>
      <c r="N31" s="11">
        <f t="shared" si="58"/>
        <v>0</v>
      </c>
      <c r="O31" s="11">
        <f t="shared" si="58"/>
        <v>0</v>
      </c>
      <c r="P31" s="23">
        <f t="shared" si="58"/>
        <v>0</v>
      </c>
      <c r="R31" s="26" t="s">
        <v>18</v>
      </c>
      <c r="S31" s="10">
        <v>-600</v>
      </c>
      <c r="T31" s="11">
        <v>-600</v>
      </c>
      <c r="U31" s="11">
        <v>-600</v>
      </c>
      <c r="V31" s="11">
        <v>-600</v>
      </c>
      <c r="W31" s="11">
        <v>-600</v>
      </c>
      <c r="X31" s="23">
        <v>-600</v>
      </c>
      <c r="Y31" s="26" t="s">
        <v>18</v>
      </c>
      <c r="Z31" s="10">
        <f t="shared" ref="Z31:AE31" si="59">S31-S11</f>
        <v>0</v>
      </c>
      <c r="AA31" s="11">
        <f t="shared" si="59"/>
        <v>0</v>
      </c>
      <c r="AB31" s="11">
        <f t="shared" si="59"/>
        <v>0</v>
      </c>
      <c r="AC31" s="11">
        <f t="shared" si="59"/>
        <v>0</v>
      </c>
      <c r="AD31" s="11">
        <f t="shared" si="59"/>
        <v>0</v>
      </c>
      <c r="AE31" s="23">
        <f t="shared" si="59"/>
        <v>0</v>
      </c>
      <c r="AG31" s="26" t="s">
        <v>18</v>
      </c>
      <c r="AH31" s="10">
        <f t="shared" si="43"/>
        <v>0</v>
      </c>
      <c r="AI31" s="11">
        <f t="shared" si="26"/>
        <v>0</v>
      </c>
      <c r="AJ31" s="11">
        <f t="shared" si="27"/>
        <v>0</v>
      </c>
      <c r="AK31" s="11">
        <f t="shared" si="28"/>
        <v>0</v>
      </c>
      <c r="AL31" s="11">
        <f t="shared" si="29"/>
        <v>0</v>
      </c>
      <c r="AM31" s="23">
        <f t="shared" si="30"/>
        <v>0</v>
      </c>
      <c r="AN31" s="26" t="s">
        <v>18</v>
      </c>
      <c r="AO31" s="10">
        <f t="shared" si="44"/>
        <v>0</v>
      </c>
      <c r="AP31" s="11">
        <f t="shared" si="31"/>
        <v>0</v>
      </c>
      <c r="AQ31" s="11">
        <f t="shared" si="32"/>
        <v>0</v>
      </c>
      <c r="AR31" s="11">
        <f t="shared" si="33"/>
        <v>0</v>
      </c>
      <c r="AS31" s="11">
        <f t="shared" si="34"/>
        <v>0</v>
      </c>
      <c r="AT31" s="23">
        <f t="shared" si="35"/>
        <v>0</v>
      </c>
      <c r="AW31">
        <f t="shared" si="45"/>
        <v>1</v>
      </c>
      <c r="AX31">
        <f t="shared" si="36"/>
        <v>0</v>
      </c>
      <c r="AY31">
        <f t="shared" si="37"/>
        <v>0</v>
      </c>
      <c r="AZ31">
        <f t="shared" si="38"/>
        <v>0</v>
      </c>
      <c r="BA31">
        <f t="shared" si="39"/>
        <v>0</v>
      </c>
      <c r="BB31">
        <f t="shared" si="40"/>
        <v>0</v>
      </c>
    </row>
    <row r="32" spans="1:54" x14ac:dyDescent="0.25">
      <c r="A32" s="26" t="s">
        <v>5</v>
      </c>
      <c r="B32" s="26">
        <v>1500</v>
      </c>
      <c r="C32">
        <v>3000</v>
      </c>
      <c r="D32" s="10">
        <v>0</v>
      </c>
      <c r="E32" s="11">
        <v>0</v>
      </c>
      <c r="F32" s="11">
        <v>0</v>
      </c>
      <c r="G32" s="11">
        <v>0</v>
      </c>
      <c r="H32" s="11">
        <v>0</v>
      </c>
      <c r="I32" s="23">
        <v>0</v>
      </c>
      <c r="J32" s="26" t="s">
        <v>5</v>
      </c>
      <c r="K32" s="10">
        <f t="shared" ref="K32:P32" si="60">D32-S12</f>
        <v>0</v>
      </c>
      <c r="L32" s="11">
        <f t="shared" si="60"/>
        <v>0</v>
      </c>
      <c r="M32" s="11">
        <f t="shared" si="60"/>
        <v>0</v>
      </c>
      <c r="N32" s="11">
        <f t="shared" si="60"/>
        <v>0</v>
      </c>
      <c r="O32" s="11">
        <f t="shared" si="60"/>
        <v>0</v>
      </c>
      <c r="P32" s="23">
        <f t="shared" si="60"/>
        <v>0</v>
      </c>
      <c r="R32" s="26" t="s">
        <v>5</v>
      </c>
      <c r="S32" s="10">
        <v>0</v>
      </c>
      <c r="T32" s="11">
        <v>0</v>
      </c>
      <c r="U32" s="11">
        <v>0</v>
      </c>
      <c r="V32" s="11">
        <v>0</v>
      </c>
      <c r="W32" s="11">
        <v>0</v>
      </c>
      <c r="X32" s="23">
        <v>0</v>
      </c>
      <c r="Y32" s="26" t="s">
        <v>5</v>
      </c>
      <c r="Z32" s="10">
        <f t="shared" ref="Z32:AE32" si="61">S32-S12</f>
        <v>0</v>
      </c>
      <c r="AA32" s="11">
        <f t="shared" si="61"/>
        <v>0</v>
      </c>
      <c r="AB32" s="11">
        <f t="shared" si="61"/>
        <v>0</v>
      </c>
      <c r="AC32" s="11">
        <f t="shared" si="61"/>
        <v>0</v>
      </c>
      <c r="AD32" s="11">
        <f t="shared" si="61"/>
        <v>0</v>
      </c>
      <c r="AE32" s="23">
        <f t="shared" si="61"/>
        <v>0</v>
      </c>
      <c r="AG32" s="26" t="s">
        <v>5</v>
      </c>
      <c r="AH32" s="10">
        <f t="shared" si="43"/>
        <v>0</v>
      </c>
      <c r="AI32" s="11">
        <f t="shared" si="26"/>
        <v>0</v>
      </c>
      <c r="AJ32" s="11">
        <f t="shared" si="27"/>
        <v>0</v>
      </c>
      <c r="AK32" s="11">
        <f t="shared" si="28"/>
        <v>0</v>
      </c>
      <c r="AL32" s="11">
        <f t="shared" si="29"/>
        <v>0</v>
      </c>
      <c r="AM32" s="23">
        <f t="shared" si="30"/>
        <v>0</v>
      </c>
      <c r="AN32" s="26" t="s">
        <v>5</v>
      </c>
      <c r="AO32" s="10">
        <f t="shared" si="44"/>
        <v>0</v>
      </c>
      <c r="AP32" s="11">
        <f t="shared" si="31"/>
        <v>0</v>
      </c>
      <c r="AQ32" s="11">
        <f t="shared" si="32"/>
        <v>0</v>
      </c>
      <c r="AR32" s="11">
        <f t="shared" si="33"/>
        <v>0</v>
      </c>
      <c r="AS32" s="11">
        <f t="shared" si="34"/>
        <v>0</v>
      </c>
      <c r="AT32" s="23">
        <f t="shared" si="35"/>
        <v>0</v>
      </c>
      <c r="AW32">
        <f t="shared" si="45"/>
        <v>1</v>
      </c>
      <c r="AX32">
        <f t="shared" si="36"/>
        <v>0</v>
      </c>
      <c r="AY32">
        <f t="shared" si="37"/>
        <v>0</v>
      </c>
      <c r="AZ32">
        <f t="shared" si="38"/>
        <v>0</v>
      </c>
      <c r="BA32">
        <f t="shared" si="39"/>
        <v>0</v>
      </c>
      <c r="BB32">
        <f t="shared" si="40"/>
        <v>0</v>
      </c>
    </row>
    <row r="33" spans="1:54" x14ac:dyDescent="0.25">
      <c r="A33" s="26" t="s">
        <v>19</v>
      </c>
      <c r="B33" s="26">
        <v>0</v>
      </c>
      <c r="C33">
        <v>5000</v>
      </c>
      <c r="D33" s="10">
        <v>-100</v>
      </c>
      <c r="E33" s="11">
        <v>-300</v>
      </c>
      <c r="F33" s="11">
        <v>-310</v>
      </c>
      <c r="G33" s="11">
        <v>-310</v>
      </c>
      <c r="H33" s="11">
        <v>-660</v>
      </c>
      <c r="I33" s="23">
        <v>-100</v>
      </c>
      <c r="J33" s="26" t="s">
        <v>19</v>
      </c>
      <c r="K33" s="10">
        <f t="shared" ref="K33:P33" si="62">D33-S13</f>
        <v>0</v>
      </c>
      <c r="L33" s="11">
        <f t="shared" si="62"/>
        <v>0</v>
      </c>
      <c r="M33" s="11">
        <f t="shared" si="62"/>
        <v>0</v>
      </c>
      <c r="N33" s="11">
        <f t="shared" si="62"/>
        <v>0</v>
      </c>
      <c r="O33" s="11">
        <f t="shared" si="62"/>
        <v>0</v>
      </c>
      <c r="P33" s="23">
        <f t="shared" si="62"/>
        <v>0</v>
      </c>
      <c r="R33" s="26" t="s">
        <v>19</v>
      </c>
      <c r="S33" s="10">
        <v>-100</v>
      </c>
      <c r="T33" s="11">
        <v>-300</v>
      </c>
      <c r="U33" s="11">
        <v>-310</v>
      </c>
      <c r="V33" s="11">
        <v>-310</v>
      </c>
      <c r="W33" s="11">
        <v>-660</v>
      </c>
      <c r="X33" s="23">
        <v>-100</v>
      </c>
      <c r="Y33" s="26" t="s">
        <v>19</v>
      </c>
      <c r="Z33" s="10">
        <f t="shared" ref="Z33:AE33" si="63">S33-S13</f>
        <v>0</v>
      </c>
      <c r="AA33" s="11">
        <f t="shared" si="63"/>
        <v>0</v>
      </c>
      <c r="AB33" s="11">
        <f t="shared" si="63"/>
        <v>0</v>
      </c>
      <c r="AC33" s="11">
        <f t="shared" si="63"/>
        <v>0</v>
      </c>
      <c r="AD33" s="11">
        <f t="shared" si="63"/>
        <v>0</v>
      </c>
      <c r="AE33" s="23">
        <f t="shared" si="63"/>
        <v>0</v>
      </c>
      <c r="AG33" s="26" t="s">
        <v>19</v>
      </c>
      <c r="AH33" s="10">
        <f t="shared" si="43"/>
        <v>0</v>
      </c>
      <c r="AI33" s="11">
        <f t="shared" si="26"/>
        <v>0</v>
      </c>
      <c r="AJ33" s="11">
        <f t="shared" si="27"/>
        <v>0</v>
      </c>
      <c r="AK33" s="11">
        <f t="shared" si="28"/>
        <v>0</v>
      </c>
      <c r="AL33" s="11">
        <f t="shared" si="29"/>
        <v>0</v>
      </c>
      <c r="AM33" s="23">
        <f t="shared" si="30"/>
        <v>0</v>
      </c>
      <c r="AN33" s="26" t="s">
        <v>19</v>
      </c>
      <c r="AO33" s="10">
        <f t="shared" si="44"/>
        <v>0</v>
      </c>
      <c r="AP33" s="11">
        <f t="shared" si="31"/>
        <v>0</v>
      </c>
      <c r="AQ33" s="11">
        <f t="shared" si="32"/>
        <v>0</v>
      </c>
      <c r="AR33" s="11">
        <f t="shared" si="33"/>
        <v>0</v>
      </c>
      <c r="AS33" s="11">
        <f t="shared" si="34"/>
        <v>0</v>
      </c>
      <c r="AT33" s="23">
        <f t="shared" si="35"/>
        <v>0</v>
      </c>
      <c r="AW33">
        <f t="shared" si="45"/>
        <v>1</v>
      </c>
      <c r="AX33">
        <f t="shared" si="36"/>
        <v>0</v>
      </c>
      <c r="AY33">
        <f t="shared" si="37"/>
        <v>0</v>
      </c>
      <c r="AZ33">
        <f t="shared" si="38"/>
        <v>0</v>
      </c>
      <c r="BA33">
        <f t="shared" si="39"/>
        <v>0</v>
      </c>
      <c r="BB33">
        <f t="shared" si="40"/>
        <v>0</v>
      </c>
    </row>
    <row r="34" spans="1:54" x14ac:dyDescent="0.25">
      <c r="A34" s="26" t="s">
        <v>20</v>
      </c>
      <c r="B34" s="26">
        <v>0</v>
      </c>
      <c r="C34">
        <v>5000</v>
      </c>
      <c r="D34" s="10">
        <v>-100</v>
      </c>
      <c r="E34" s="11">
        <v>-100</v>
      </c>
      <c r="F34" s="11">
        <v>-100</v>
      </c>
      <c r="G34" s="11">
        <v>-100</v>
      </c>
      <c r="H34" s="11">
        <v>-100</v>
      </c>
      <c r="I34" s="23">
        <v>-100</v>
      </c>
      <c r="J34" s="26" t="s">
        <v>20</v>
      </c>
      <c r="K34" s="10">
        <f t="shared" ref="K34:P34" si="64">D34-S14</f>
        <v>0</v>
      </c>
      <c r="L34" s="11">
        <f t="shared" si="64"/>
        <v>0</v>
      </c>
      <c r="M34" s="11">
        <f t="shared" si="64"/>
        <v>0</v>
      </c>
      <c r="N34" s="11">
        <f t="shared" si="64"/>
        <v>0</v>
      </c>
      <c r="O34" s="11">
        <f t="shared" si="64"/>
        <v>0</v>
      </c>
      <c r="P34" s="23">
        <f t="shared" si="64"/>
        <v>0</v>
      </c>
      <c r="R34" s="26" t="s">
        <v>20</v>
      </c>
      <c r="S34" s="10">
        <v>-100</v>
      </c>
      <c r="T34" s="11">
        <v>-100</v>
      </c>
      <c r="U34" s="11">
        <v>-100</v>
      </c>
      <c r="V34" s="11">
        <v>-100</v>
      </c>
      <c r="W34" s="11">
        <v>-100</v>
      </c>
      <c r="X34" s="23">
        <v>-100</v>
      </c>
      <c r="Y34" s="26" t="s">
        <v>20</v>
      </c>
      <c r="Z34" s="10">
        <f t="shared" ref="Z34:AE34" si="65">S34-S14</f>
        <v>0</v>
      </c>
      <c r="AA34" s="11">
        <f t="shared" si="65"/>
        <v>0</v>
      </c>
      <c r="AB34" s="11">
        <f t="shared" si="65"/>
        <v>0</v>
      </c>
      <c r="AC34" s="11">
        <f t="shared" si="65"/>
        <v>0</v>
      </c>
      <c r="AD34" s="11">
        <f t="shared" si="65"/>
        <v>0</v>
      </c>
      <c r="AE34" s="23">
        <f t="shared" si="65"/>
        <v>0</v>
      </c>
      <c r="AG34" s="26" t="s">
        <v>20</v>
      </c>
      <c r="AH34" s="10">
        <f t="shared" si="43"/>
        <v>0</v>
      </c>
      <c r="AI34" s="11">
        <f t="shared" si="26"/>
        <v>0</v>
      </c>
      <c r="AJ34" s="11">
        <f t="shared" si="27"/>
        <v>0</v>
      </c>
      <c r="AK34" s="11">
        <f t="shared" si="28"/>
        <v>0</v>
      </c>
      <c r="AL34" s="11">
        <f t="shared" si="29"/>
        <v>0</v>
      </c>
      <c r="AM34" s="23">
        <f t="shared" si="30"/>
        <v>0</v>
      </c>
      <c r="AN34" s="26" t="s">
        <v>20</v>
      </c>
      <c r="AO34" s="10">
        <f t="shared" si="44"/>
        <v>0</v>
      </c>
      <c r="AP34" s="11">
        <f t="shared" si="31"/>
        <v>0</v>
      </c>
      <c r="AQ34" s="11">
        <f t="shared" si="32"/>
        <v>0</v>
      </c>
      <c r="AR34" s="11">
        <f t="shared" si="33"/>
        <v>0</v>
      </c>
      <c r="AS34" s="11">
        <f t="shared" si="34"/>
        <v>0</v>
      </c>
      <c r="AT34" s="23">
        <f t="shared" si="35"/>
        <v>0</v>
      </c>
      <c r="AW34">
        <f t="shared" si="45"/>
        <v>1</v>
      </c>
      <c r="AX34">
        <f t="shared" si="36"/>
        <v>0</v>
      </c>
      <c r="AY34">
        <f t="shared" si="37"/>
        <v>0</v>
      </c>
      <c r="AZ34">
        <f t="shared" si="38"/>
        <v>0</v>
      </c>
      <c r="BA34">
        <f t="shared" si="39"/>
        <v>0</v>
      </c>
      <c r="BB34">
        <f t="shared" si="40"/>
        <v>0</v>
      </c>
    </row>
    <row r="35" spans="1:54" x14ac:dyDescent="0.25">
      <c r="A35" s="26" t="s">
        <v>8</v>
      </c>
      <c r="B35" s="26">
        <v>0</v>
      </c>
      <c r="C35">
        <v>5000</v>
      </c>
      <c r="D35" s="10">
        <v>-600</v>
      </c>
      <c r="E35" s="11">
        <v>-600</v>
      </c>
      <c r="F35" s="11">
        <v>-540</v>
      </c>
      <c r="G35" s="11">
        <v>-535</v>
      </c>
      <c r="H35" s="11">
        <v>-600</v>
      </c>
      <c r="I35" s="23">
        <v>-600</v>
      </c>
      <c r="J35" s="26" t="s">
        <v>8</v>
      </c>
      <c r="K35" s="10">
        <f t="shared" ref="K35:P35" si="66">D35-S15</f>
        <v>0</v>
      </c>
      <c r="L35" s="11">
        <f t="shared" si="66"/>
        <v>0</v>
      </c>
      <c r="M35" s="11">
        <f t="shared" si="66"/>
        <v>60</v>
      </c>
      <c r="N35" s="11">
        <f t="shared" si="66"/>
        <v>65</v>
      </c>
      <c r="O35" s="11">
        <f t="shared" si="66"/>
        <v>0</v>
      </c>
      <c r="P35" s="23">
        <f t="shared" si="66"/>
        <v>0</v>
      </c>
      <c r="R35" s="26" t="s">
        <v>8</v>
      </c>
      <c r="S35" s="10">
        <v>-600</v>
      </c>
      <c r="T35" s="11">
        <v>-600</v>
      </c>
      <c r="U35" s="11">
        <v>-540</v>
      </c>
      <c r="V35" s="11">
        <v>-535</v>
      </c>
      <c r="W35" s="11">
        <v>-600</v>
      </c>
      <c r="X35" s="23">
        <v>-600</v>
      </c>
      <c r="Y35" s="26" t="s">
        <v>8</v>
      </c>
      <c r="Z35" s="10">
        <f t="shared" ref="Z35:AE35" si="67">S35-S15</f>
        <v>0</v>
      </c>
      <c r="AA35" s="11">
        <f t="shared" si="67"/>
        <v>0</v>
      </c>
      <c r="AB35" s="11">
        <f t="shared" si="67"/>
        <v>60</v>
      </c>
      <c r="AC35" s="11">
        <f t="shared" si="67"/>
        <v>65</v>
      </c>
      <c r="AD35" s="11">
        <f t="shared" si="67"/>
        <v>0</v>
      </c>
      <c r="AE35" s="23">
        <f t="shared" si="67"/>
        <v>0</v>
      </c>
      <c r="AG35" s="26" t="s">
        <v>8</v>
      </c>
      <c r="AH35" s="10">
        <f t="shared" si="43"/>
        <v>0</v>
      </c>
      <c r="AI35" s="11">
        <f t="shared" si="26"/>
        <v>0</v>
      </c>
      <c r="AJ35" s="11">
        <f t="shared" si="27"/>
        <v>60</v>
      </c>
      <c r="AK35" s="11">
        <f t="shared" si="28"/>
        <v>65</v>
      </c>
      <c r="AL35" s="11">
        <f t="shared" si="29"/>
        <v>0</v>
      </c>
      <c r="AM35" s="23">
        <f t="shared" si="30"/>
        <v>0</v>
      </c>
      <c r="AN35" s="26" t="s">
        <v>8</v>
      </c>
      <c r="AO35" s="10">
        <f t="shared" si="44"/>
        <v>0</v>
      </c>
      <c r="AP35" s="11">
        <f t="shared" si="31"/>
        <v>0</v>
      </c>
      <c r="AQ35" s="11">
        <f t="shared" si="32"/>
        <v>0</v>
      </c>
      <c r="AR35" s="11">
        <f t="shared" si="33"/>
        <v>0</v>
      </c>
      <c r="AS35" s="11">
        <f t="shared" si="34"/>
        <v>0</v>
      </c>
      <c r="AT35" s="23">
        <f t="shared" si="35"/>
        <v>0</v>
      </c>
      <c r="AW35">
        <f t="shared" si="45"/>
        <v>1</v>
      </c>
      <c r="AX35">
        <f t="shared" si="36"/>
        <v>0</v>
      </c>
      <c r="AY35">
        <f t="shared" si="37"/>
        <v>0</v>
      </c>
      <c r="AZ35">
        <f t="shared" si="38"/>
        <v>0</v>
      </c>
      <c r="BA35">
        <f t="shared" si="39"/>
        <v>0</v>
      </c>
      <c r="BB35">
        <f t="shared" si="40"/>
        <v>0</v>
      </c>
    </row>
    <row r="36" spans="1:54" x14ac:dyDescent="0.25">
      <c r="A36" s="27" t="s">
        <v>59</v>
      </c>
      <c r="B36" s="27"/>
      <c r="C36">
        <v>75000</v>
      </c>
      <c r="D36" s="10">
        <v>0</v>
      </c>
      <c r="E36" s="53">
        <v>0</v>
      </c>
      <c r="F36" s="53">
        <v>0</v>
      </c>
      <c r="G36" s="53">
        <v>0</v>
      </c>
      <c r="H36" s="53">
        <v>0</v>
      </c>
      <c r="I36" s="23">
        <v>0</v>
      </c>
      <c r="J36" s="27" t="s">
        <v>59</v>
      </c>
      <c r="K36" s="10">
        <f t="shared" ref="K36:P36" si="68">D36-S16</f>
        <v>0</v>
      </c>
      <c r="L36" s="11">
        <f t="shared" si="68"/>
        <v>0</v>
      </c>
      <c r="M36" s="11">
        <f t="shared" si="68"/>
        <v>0</v>
      </c>
      <c r="N36" s="11">
        <f t="shared" si="68"/>
        <v>0</v>
      </c>
      <c r="O36" s="11">
        <f t="shared" si="68"/>
        <v>0</v>
      </c>
      <c r="P36" s="23">
        <f t="shared" si="68"/>
        <v>0</v>
      </c>
      <c r="R36" s="27" t="s">
        <v>59</v>
      </c>
      <c r="S36" s="10">
        <v>0</v>
      </c>
      <c r="T36" s="53">
        <v>0</v>
      </c>
      <c r="U36" s="53">
        <v>0</v>
      </c>
      <c r="V36" s="53">
        <v>0</v>
      </c>
      <c r="W36" s="53">
        <v>0</v>
      </c>
      <c r="X36" s="23">
        <v>0</v>
      </c>
      <c r="Y36" s="27" t="s">
        <v>59</v>
      </c>
      <c r="Z36" s="10">
        <f t="shared" ref="Z36:AE36" si="69">S36-S16</f>
        <v>0</v>
      </c>
      <c r="AA36" s="11">
        <f t="shared" si="69"/>
        <v>0</v>
      </c>
      <c r="AB36" s="11">
        <f t="shared" si="69"/>
        <v>0</v>
      </c>
      <c r="AC36" s="11">
        <f t="shared" si="69"/>
        <v>0</v>
      </c>
      <c r="AD36" s="11">
        <f t="shared" si="69"/>
        <v>0</v>
      </c>
      <c r="AE36" s="23">
        <f t="shared" si="69"/>
        <v>0</v>
      </c>
      <c r="AG36" s="27" t="s">
        <v>59</v>
      </c>
      <c r="AH36" s="10">
        <f t="shared" si="43"/>
        <v>0</v>
      </c>
      <c r="AI36" s="11">
        <f t="shared" si="26"/>
        <v>0</v>
      </c>
      <c r="AJ36" s="11">
        <f t="shared" si="27"/>
        <v>0</v>
      </c>
      <c r="AK36" s="11">
        <f t="shared" si="28"/>
        <v>0</v>
      </c>
      <c r="AL36" s="11">
        <f t="shared" si="29"/>
        <v>0</v>
      </c>
      <c r="AM36" s="23">
        <f t="shared" si="30"/>
        <v>0</v>
      </c>
      <c r="AN36" s="27" t="s">
        <v>59</v>
      </c>
      <c r="AO36" s="10">
        <f t="shared" si="44"/>
        <v>0</v>
      </c>
      <c r="AP36" s="11">
        <f t="shared" si="31"/>
        <v>0</v>
      </c>
      <c r="AQ36" s="11">
        <f t="shared" si="32"/>
        <v>0</v>
      </c>
      <c r="AR36" s="11">
        <f t="shared" si="33"/>
        <v>0</v>
      </c>
      <c r="AS36" s="11">
        <f t="shared" si="34"/>
        <v>0</v>
      </c>
      <c r="AT36" s="23">
        <f t="shared" si="35"/>
        <v>0</v>
      </c>
      <c r="AW36">
        <f t="shared" si="45"/>
        <v>1</v>
      </c>
      <c r="AX36">
        <f t="shared" si="36"/>
        <v>0</v>
      </c>
      <c r="AY36">
        <f t="shared" si="37"/>
        <v>0</v>
      </c>
      <c r="AZ36">
        <f t="shared" si="38"/>
        <v>0</v>
      </c>
      <c r="BA36">
        <f t="shared" si="39"/>
        <v>0</v>
      </c>
      <c r="BB36">
        <f t="shared" si="40"/>
        <v>0</v>
      </c>
    </row>
    <row r="37" spans="1:54" x14ac:dyDescent="0.25">
      <c r="A37" s="30"/>
      <c r="B37" s="15"/>
      <c r="C37" s="31"/>
      <c r="D37" s="30">
        <f t="shared" ref="D37:I37" si="70">SUM(D23:D36)</f>
        <v>0</v>
      </c>
      <c r="E37" s="31">
        <f t="shared" si="70"/>
        <v>0</v>
      </c>
      <c r="F37" s="31">
        <f t="shared" si="70"/>
        <v>60</v>
      </c>
      <c r="G37" s="31">
        <f t="shared" si="70"/>
        <v>65</v>
      </c>
      <c r="H37" s="31">
        <f t="shared" si="70"/>
        <v>0</v>
      </c>
      <c r="I37" s="32">
        <f t="shared" si="70"/>
        <v>0</v>
      </c>
      <c r="J37" s="30"/>
      <c r="K37" s="30">
        <f>SUM(K23:K35)</f>
        <v>0</v>
      </c>
      <c r="L37" s="31">
        <f t="shared" ref="L37:P37" si="71">SUM(L23:L35)</f>
        <v>0</v>
      </c>
      <c r="M37" s="31">
        <f t="shared" si="71"/>
        <v>60</v>
      </c>
      <c r="N37" s="31">
        <f t="shared" si="71"/>
        <v>65</v>
      </c>
      <c r="O37" s="31">
        <f t="shared" si="71"/>
        <v>0</v>
      </c>
      <c r="P37" s="32">
        <f t="shared" si="71"/>
        <v>0</v>
      </c>
      <c r="R37" s="30"/>
      <c r="S37" s="30">
        <f t="shared" ref="S37:X37" si="72">SUM(S23:S36)</f>
        <v>0</v>
      </c>
      <c r="T37" s="31">
        <f t="shared" si="72"/>
        <v>0</v>
      </c>
      <c r="U37" s="31">
        <f t="shared" si="72"/>
        <v>0</v>
      </c>
      <c r="V37" s="31">
        <f t="shared" si="72"/>
        <v>0</v>
      </c>
      <c r="W37" s="31">
        <f t="shared" si="72"/>
        <v>0</v>
      </c>
      <c r="X37" s="32">
        <f t="shared" si="72"/>
        <v>0</v>
      </c>
      <c r="Y37" s="30"/>
      <c r="Z37" s="30">
        <f>SUM(Z23:Z35)</f>
        <v>0</v>
      </c>
      <c r="AA37" s="31">
        <f t="shared" ref="AA37:AE37" si="73">SUM(AA23:AA35)</f>
        <v>0</v>
      </c>
      <c r="AB37" s="31">
        <f t="shared" si="73"/>
        <v>0</v>
      </c>
      <c r="AC37" s="31">
        <f t="shared" si="73"/>
        <v>0</v>
      </c>
      <c r="AD37" s="31">
        <f t="shared" si="73"/>
        <v>0</v>
      </c>
      <c r="AE37" s="32">
        <f t="shared" si="73"/>
        <v>0</v>
      </c>
      <c r="AG37" s="30"/>
      <c r="AH37" s="30">
        <f>SUM(AH23:AH35)</f>
        <v>0</v>
      </c>
      <c r="AI37" s="31">
        <f t="shared" ref="AI37:AM37" si="74">SUM(AI23:AI35)</f>
        <v>0</v>
      </c>
      <c r="AJ37" s="31">
        <f t="shared" si="74"/>
        <v>60</v>
      </c>
      <c r="AK37" s="31">
        <f t="shared" si="74"/>
        <v>65</v>
      </c>
      <c r="AL37" s="31">
        <f t="shared" si="74"/>
        <v>0</v>
      </c>
      <c r="AM37" s="32">
        <f t="shared" si="74"/>
        <v>0</v>
      </c>
      <c r="AN37" s="30"/>
      <c r="AO37" s="30">
        <f>SUM(AO23:AO35)</f>
        <v>0</v>
      </c>
      <c r="AP37" s="31">
        <f t="shared" ref="AP37:AT37" si="75">SUM(AP23:AP35)</f>
        <v>0</v>
      </c>
      <c r="AQ37" s="31">
        <f t="shared" si="75"/>
        <v>60</v>
      </c>
      <c r="AR37" s="31">
        <f t="shared" si="75"/>
        <v>65</v>
      </c>
      <c r="AS37" s="31">
        <f t="shared" si="75"/>
        <v>0</v>
      </c>
      <c r="AT37" s="32">
        <f t="shared" si="75"/>
        <v>0</v>
      </c>
    </row>
    <row r="38" spans="1:54" x14ac:dyDescent="0.25">
      <c r="R38" s="94" t="s">
        <v>126</v>
      </c>
      <c r="S38">
        <f>SUMIFS(S23:S36,BidsOffers!$L$65:$L$78,$R38)</f>
        <v>950</v>
      </c>
      <c r="T38">
        <f>SUMIFS(T23:T36,BidsOffers!$L$65:$L$78,$R38)</f>
        <v>960</v>
      </c>
      <c r="U38">
        <f>SUMIFS(U23:U36,BidsOffers!$L$65:$L$78,$R38)</f>
        <v>860</v>
      </c>
      <c r="V38">
        <f>SUMIFS(V23:V36,BidsOffers!$L$65:$L$78,$R38)</f>
        <v>855</v>
      </c>
      <c r="W38">
        <f>SUMIFS(W23:W36,BidsOffers!$L$65:$L$78,$R38)</f>
        <v>1000</v>
      </c>
      <c r="X38">
        <f>SUMIFS(X23:X36,BidsOffers!$L$65:$L$78,$R38)</f>
        <v>900</v>
      </c>
      <c r="AG38" s="64" t="s">
        <v>76</v>
      </c>
      <c r="AN38" s="63" t="s">
        <v>77</v>
      </c>
    </row>
    <row r="39" spans="1:54" x14ac:dyDescent="0.25">
      <c r="R39" s="94" t="s">
        <v>127</v>
      </c>
      <c r="S39">
        <f>SUMIFS(S23:S36,BidsOffers!$L$65:$L$78,$R39)</f>
        <v>-950</v>
      </c>
      <c r="T39">
        <f>SUMIFS(T23:T36,BidsOffers!$L$65:$L$78,$R39)</f>
        <v>-960</v>
      </c>
      <c r="U39">
        <f>SUMIFS(U23:U36,BidsOffers!$L$65:$L$78,$R39)</f>
        <v>-860</v>
      </c>
      <c r="V39">
        <f>SUMIFS(V23:V36,BidsOffers!$L$65:$L$78,$R39)</f>
        <v>-855</v>
      </c>
      <c r="W39">
        <f>SUMIFS(W23:W36,BidsOffers!$L$65:$L$78,$R39)</f>
        <v>-1000</v>
      </c>
      <c r="X39">
        <f>SUMIFS(X23:X36,BidsOffers!$L$65:$L$78,$R39)</f>
        <v>-900</v>
      </c>
      <c r="AG39" s="72" t="s">
        <v>89</v>
      </c>
      <c r="AH39" s="73">
        <f>IF(SUM(AO23:AO36)=0,BidsOffers!D$58,ROUND(SUMPRODUCT(AO23:AO36,$C23:$C36)/SUM(AO23:AO36),2))</f>
        <v>1000</v>
      </c>
      <c r="AI39" s="73">
        <f>IF(SUM(AP23:AP36)=0,BidsOffers!E$58,ROUND(SUMPRODUCT(AP23:AP36,$C23:$C36)/SUM(AP23:AP36),2))</f>
        <v>1500</v>
      </c>
      <c r="AJ39" s="73">
        <f>IF(SUM(AQ23:AQ36)=0,BidsOffers!F$58,ROUND(SUMPRODUCT(AQ23:AQ36,$C23:$C36)/SUM(AQ23:AQ36),2))</f>
        <v>1000</v>
      </c>
      <c r="AK39" s="73">
        <f>IF(SUM(AR23:AR36)=0,BidsOffers!G$58,ROUND(SUMPRODUCT(AR23:AR36,$C23:$C36)/SUM(AR23:AR36),2))</f>
        <v>1000</v>
      </c>
      <c r="AL39" s="73">
        <f>IF(SUM(AS23:AS36)=0,BidsOffers!H$58,ROUND(SUMPRODUCT(AS23:AS36,$C23:$C36)/SUM(AS23:AS36),2))</f>
        <v>1500</v>
      </c>
      <c r="AM39" s="73">
        <f>IF(SUM(AT23:AT36)=0,BidsOffers!I$58,ROUND(SUMPRODUCT(AT23:AT36,$C23:$C36)/SUM(AT23:AT36),2))</f>
        <v>1500</v>
      </c>
      <c r="AN39" s="65"/>
    </row>
    <row r="40" spans="1:54" x14ac:dyDescent="0.25">
      <c r="AG40" s="72"/>
      <c r="AH40" s="73"/>
      <c r="AI40" s="73"/>
      <c r="AJ40" s="73"/>
      <c r="AK40" s="73"/>
      <c r="AL40" s="73"/>
      <c r="AM40" s="73"/>
      <c r="AN40" s="65"/>
    </row>
    <row r="41" spans="1:54" x14ac:dyDescent="0.25">
      <c r="A41" s="83" t="s">
        <v>90</v>
      </c>
      <c r="B41" s="83"/>
      <c r="C41" s="83"/>
      <c r="D41" s="83"/>
      <c r="E41" s="83"/>
      <c r="F41" s="83"/>
      <c r="G41" s="83"/>
      <c r="H41" s="83"/>
      <c r="I41" s="83"/>
      <c r="J41" s="83" t="s">
        <v>91</v>
      </c>
      <c r="K41" s="83"/>
      <c r="L41" s="83"/>
      <c r="M41" s="83"/>
      <c r="N41" s="83"/>
      <c r="O41" s="83"/>
      <c r="P41" s="83"/>
      <c r="R41" s="83" t="s">
        <v>92</v>
      </c>
      <c r="S41" s="83"/>
      <c r="T41" s="83"/>
      <c r="U41" s="83"/>
      <c r="V41" s="83"/>
      <c r="W41" s="83"/>
      <c r="X41" s="83"/>
      <c r="Y41" s="83" t="s">
        <v>66</v>
      </c>
      <c r="Z41" s="83"/>
      <c r="AA41" s="83"/>
      <c r="AB41" s="83"/>
      <c r="AC41" s="83"/>
      <c r="AD41" s="83"/>
      <c r="AE41" s="83"/>
      <c r="AG41" s="84" t="s">
        <v>109</v>
      </c>
      <c r="AH41" s="85"/>
      <c r="AI41" s="85"/>
      <c r="AJ41" s="85"/>
      <c r="AK41" s="85"/>
      <c r="AL41" s="85"/>
      <c r="AM41" s="86"/>
      <c r="AN41" s="84" t="s">
        <v>93</v>
      </c>
      <c r="AO41" s="85"/>
      <c r="AP41" s="85"/>
      <c r="AQ41" s="85"/>
      <c r="AR41" s="85"/>
      <c r="AS41" s="85"/>
      <c r="AT41" s="86"/>
    </row>
    <row r="42" spans="1:54" x14ac:dyDescent="0.25">
      <c r="A42" s="70"/>
      <c r="B42" s="71" t="s">
        <v>6</v>
      </c>
      <c r="C42" s="70" t="s">
        <v>7</v>
      </c>
      <c r="D42" s="70" t="s">
        <v>9</v>
      </c>
      <c r="E42" s="70" t="s">
        <v>10</v>
      </c>
      <c r="F42" s="70" t="s">
        <v>11</v>
      </c>
      <c r="G42" s="70" t="s">
        <v>12</v>
      </c>
      <c r="H42" s="70" t="s">
        <v>13</v>
      </c>
      <c r="I42" s="70" t="s">
        <v>14</v>
      </c>
      <c r="J42" s="70"/>
      <c r="K42" s="70" t="s">
        <v>9</v>
      </c>
      <c r="L42" s="70" t="s">
        <v>10</v>
      </c>
      <c r="M42" s="70" t="s">
        <v>11</v>
      </c>
      <c r="N42" s="70" t="s">
        <v>12</v>
      </c>
      <c r="O42" s="70" t="s">
        <v>13</v>
      </c>
      <c r="P42" s="70" t="s">
        <v>14</v>
      </c>
      <c r="R42" s="70"/>
      <c r="S42" s="70" t="s">
        <v>9</v>
      </c>
      <c r="T42" s="70" t="s">
        <v>10</v>
      </c>
      <c r="U42" s="70" t="s">
        <v>11</v>
      </c>
      <c r="V42" s="70" t="s">
        <v>12</v>
      </c>
      <c r="W42" s="70" t="s">
        <v>13</v>
      </c>
      <c r="X42" s="70" t="s">
        <v>14</v>
      </c>
      <c r="Y42" s="70"/>
      <c r="Z42" s="70" t="s">
        <v>9</v>
      </c>
      <c r="AA42" s="70" t="s">
        <v>10</v>
      </c>
      <c r="AB42" s="70" t="s">
        <v>11</v>
      </c>
      <c r="AC42" s="70" t="s">
        <v>12</v>
      </c>
      <c r="AD42" s="70" t="s">
        <v>13</v>
      </c>
      <c r="AE42" s="70" t="s">
        <v>14</v>
      </c>
      <c r="AG42" s="70"/>
      <c r="AH42" s="70" t="s">
        <v>9</v>
      </c>
      <c r="AI42" s="70" t="s">
        <v>10</v>
      </c>
      <c r="AJ42" s="70" t="s">
        <v>11</v>
      </c>
      <c r="AK42" s="70" t="s">
        <v>12</v>
      </c>
      <c r="AL42" s="70" t="s">
        <v>13</v>
      </c>
      <c r="AM42" s="70" t="s">
        <v>14</v>
      </c>
      <c r="AN42" s="70"/>
      <c r="AO42" s="70" t="s">
        <v>9</v>
      </c>
      <c r="AP42" s="70" t="s">
        <v>10</v>
      </c>
      <c r="AQ42" s="70" t="s">
        <v>11</v>
      </c>
      <c r="AR42" s="70" t="s">
        <v>12</v>
      </c>
      <c r="AS42" s="70" t="s">
        <v>13</v>
      </c>
      <c r="AT42" s="70" t="s">
        <v>14</v>
      </c>
    </row>
    <row r="43" spans="1:54" x14ac:dyDescent="0.25">
      <c r="A43" s="25" t="s">
        <v>0</v>
      </c>
      <c r="B43" s="25">
        <v>300</v>
      </c>
      <c r="C43">
        <v>0</v>
      </c>
      <c r="D43" s="74">
        <v>0</v>
      </c>
      <c r="E43" s="7">
        <v>0</v>
      </c>
      <c r="F43" s="7">
        <v>240</v>
      </c>
      <c r="G43" s="7">
        <v>240</v>
      </c>
      <c r="H43" s="7">
        <v>0</v>
      </c>
      <c r="I43" s="22">
        <v>0</v>
      </c>
      <c r="J43" s="25" t="s">
        <v>0</v>
      </c>
      <c r="K43" s="74">
        <f>D43-S23</f>
        <v>0</v>
      </c>
      <c r="L43" s="7">
        <f t="shared" ref="L43:P43" si="76">E43-T23</f>
        <v>0</v>
      </c>
      <c r="M43" s="7">
        <f t="shared" si="76"/>
        <v>0</v>
      </c>
      <c r="N43" s="7">
        <f t="shared" si="76"/>
        <v>0</v>
      </c>
      <c r="O43" s="7">
        <f t="shared" si="76"/>
        <v>0</v>
      </c>
      <c r="P43" s="22">
        <f t="shared" si="76"/>
        <v>0</v>
      </c>
      <c r="R43" s="25" t="s">
        <v>0</v>
      </c>
      <c r="S43" s="74">
        <v>0</v>
      </c>
      <c r="T43" s="7">
        <v>0</v>
      </c>
      <c r="U43" s="7">
        <v>240</v>
      </c>
      <c r="V43" s="7">
        <v>240</v>
      </c>
      <c r="W43" s="7">
        <v>0</v>
      </c>
      <c r="X43" s="22">
        <v>0</v>
      </c>
      <c r="Y43" s="25" t="s">
        <v>0</v>
      </c>
      <c r="Z43" s="74">
        <f>S43-S23</f>
        <v>0</v>
      </c>
      <c r="AA43" s="7">
        <f t="shared" ref="AA43:AE43" si="77">T43-T23</f>
        <v>0</v>
      </c>
      <c r="AB43" s="7">
        <f t="shared" si="77"/>
        <v>0</v>
      </c>
      <c r="AC43" s="7">
        <f t="shared" si="77"/>
        <v>0</v>
      </c>
      <c r="AD43" s="7">
        <f t="shared" si="77"/>
        <v>0</v>
      </c>
      <c r="AE43" s="22">
        <f t="shared" si="77"/>
        <v>0</v>
      </c>
      <c r="AG43" s="25" t="s">
        <v>0</v>
      </c>
      <c r="AH43" s="6">
        <f>K43</f>
        <v>0</v>
      </c>
      <c r="AI43" s="7">
        <f t="shared" ref="AI43:AI56" si="78">L43</f>
        <v>0</v>
      </c>
      <c r="AJ43" s="7">
        <f t="shared" ref="AJ43:AJ56" si="79">M43</f>
        <v>0</v>
      </c>
      <c r="AK43" s="7">
        <f t="shared" ref="AK43:AK56" si="80">N43</f>
        <v>0</v>
      </c>
      <c r="AL43" s="7">
        <f t="shared" ref="AL43:AL56" si="81">O43</f>
        <v>0</v>
      </c>
      <c r="AM43" s="22">
        <f t="shared" ref="AM43:AM56" si="82">P43</f>
        <v>0</v>
      </c>
      <c r="AN43" s="25" t="s">
        <v>0</v>
      </c>
      <c r="AO43" s="6">
        <f>AH43-Z43</f>
        <v>0</v>
      </c>
      <c r="AP43" s="7">
        <f t="shared" ref="AP43:AP56" si="83">AI43-AA43</f>
        <v>0</v>
      </c>
      <c r="AQ43" s="7">
        <f t="shared" ref="AQ43:AQ56" si="84">AJ43-AB43</f>
        <v>0</v>
      </c>
      <c r="AR43" s="7">
        <f t="shared" ref="AR43:AR56" si="85">AK43-AC43</f>
        <v>0</v>
      </c>
      <c r="AS43" s="7">
        <f t="shared" ref="AS43:AS56" si="86">AL43-AD43</f>
        <v>0</v>
      </c>
      <c r="AT43" s="22">
        <f t="shared" ref="AT43:AT56" si="87">AM43-AE43</f>
        <v>0</v>
      </c>
      <c r="AW43">
        <f>IF(SIGN(AO43)=SIGN(AO$17),1,0)</f>
        <v>1</v>
      </c>
      <c r="AX43">
        <f t="shared" ref="AX43:AX56" si="88">IF(SIGN(AP43)=SIGN(AP$17),1,0)</f>
        <v>0</v>
      </c>
      <c r="AY43">
        <f t="shared" ref="AY43:AY56" si="89">IF(SIGN(AQ43)=SIGN(AQ$17),1,0)</f>
        <v>0</v>
      </c>
      <c r="AZ43">
        <f t="shared" ref="AZ43:AZ56" si="90">IF(SIGN(AR43)=SIGN(AR$17),1,0)</f>
        <v>0</v>
      </c>
      <c r="BA43">
        <f t="shared" ref="BA43:BA56" si="91">IF(SIGN(AS43)=SIGN(AS$17),1,0)</f>
        <v>0</v>
      </c>
      <c r="BB43">
        <f t="shared" ref="BB43:BB56" si="92">IF(SIGN(AT43)=SIGN(AT$17),1,0)</f>
        <v>0</v>
      </c>
    </row>
    <row r="44" spans="1:54" x14ac:dyDescent="0.25">
      <c r="A44" s="26" t="s">
        <v>1</v>
      </c>
      <c r="B44" s="26">
        <v>300</v>
      </c>
      <c r="C44">
        <v>0</v>
      </c>
      <c r="D44" s="75">
        <v>0</v>
      </c>
      <c r="E44" s="11">
        <v>0</v>
      </c>
      <c r="F44" s="11">
        <v>240</v>
      </c>
      <c r="G44" s="11">
        <v>240</v>
      </c>
      <c r="H44" s="11">
        <v>0</v>
      </c>
      <c r="I44" s="23">
        <v>0</v>
      </c>
      <c r="J44" s="26" t="s">
        <v>1</v>
      </c>
      <c r="K44" s="75">
        <f t="shared" ref="K44:P44" si="93">D44-S24</f>
        <v>0</v>
      </c>
      <c r="L44" s="11">
        <f t="shared" si="93"/>
        <v>0</v>
      </c>
      <c r="M44" s="11">
        <f t="shared" si="93"/>
        <v>0</v>
      </c>
      <c r="N44" s="11">
        <f t="shared" si="93"/>
        <v>0</v>
      </c>
      <c r="O44" s="11">
        <f t="shared" si="93"/>
        <v>0</v>
      </c>
      <c r="P44" s="23">
        <f t="shared" si="93"/>
        <v>0</v>
      </c>
      <c r="R44" s="26" t="s">
        <v>1</v>
      </c>
      <c r="S44" s="75">
        <v>0</v>
      </c>
      <c r="T44" s="11">
        <v>0</v>
      </c>
      <c r="U44" s="11">
        <v>240</v>
      </c>
      <c r="V44" s="11">
        <v>240</v>
      </c>
      <c r="W44" s="11">
        <v>0</v>
      </c>
      <c r="X44" s="23">
        <v>0</v>
      </c>
      <c r="Y44" s="26" t="s">
        <v>1</v>
      </c>
      <c r="Z44" s="75">
        <f t="shared" ref="Z44:AE44" si="94">S44-S24</f>
        <v>0</v>
      </c>
      <c r="AA44" s="11">
        <f t="shared" si="94"/>
        <v>0</v>
      </c>
      <c r="AB44" s="11">
        <f t="shared" si="94"/>
        <v>0</v>
      </c>
      <c r="AC44" s="11">
        <f t="shared" si="94"/>
        <v>0</v>
      </c>
      <c r="AD44" s="11">
        <f t="shared" si="94"/>
        <v>0</v>
      </c>
      <c r="AE44" s="23">
        <f t="shared" si="94"/>
        <v>0</v>
      </c>
      <c r="AG44" s="26" t="s">
        <v>1</v>
      </c>
      <c r="AH44" s="10">
        <f t="shared" ref="AH44:AH56" si="95">K44</f>
        <v>0</v>
      </c>
      <c r="AI44" s="11">
        <f t="shared" si="78"/>
        <v>0</v>
      </c>
      <c r="AJ44" s="11">
        <f t="shared" si="79"/>
        <v>0</v>
      </c>
      <c r="AK44" s="11">
        <f t="shared" si="80"/>
        <v>0</v>
      </c>
      <c r="AL44" s="11">
        <f t="shared" si="81"/>
        <v>0</v>
      </c>
      <c r="AM44" s="23">
        <f t="shared" si="82"/>
        <v>0</v>
      </c>
      <c r="AN44" s="26" t="s">
        <v>1</v>
      </c>
      <c r="AO44" s="10">
        <f t="shared" ref="AO44:AO56" si="96">AH44-Z44</f>
        <v>0</v>
      </c>
      <c r="AP44" s="11">
        <f t="shared" si="83"/>
        <v>0</v>
      </c>
      <c r="AQ44" s="11">
        <f t="shared" si="84"/>
        <v>0</v>
      </c>
      <c r="AR44" s="11">
        <f t="shared" si="85"/>
        <v>0</v>
      </c>
      <c r="AS44" s="11">
        <f t="shared" si="86"/>
        <v>0</v>
      </c>
      <c r="AT44" s="23">
        <f t="shared" si="87"/>
        <v>0</v>
      </c>
      <c r="AW44">
        <f t="shared" ref="AW44:AW56" si="97">IF(SIGN(AO44)=SIGN(AO$17),1,0)</f>
        <v>1</v>
      </c>
      <c r="AX44">
        <f t="shared" si="88"/>
        <v>0</v>
      </c>
      <c r="AY44">
        <f t="shared" si="89"/>
        <v>0</v>
      </c>
      <c r="AZ44">
        <f t="shared" si="90"/>
        <v>0</v>
      </c>
      <c r="BA44">
        <f t="shared" si="91"/>
        <v>0</v>
      </c>
      <c r="BB44">
        <f t="shared" si="92"/>
        <v>0</v>
      </c>
    </row>
    <row r="45" spans="1:54" x14ac:dyDescent="0.25">
      <c r="A45" s="26" t="s">
        <v>2</v>
      </c>
      <c r="B45" s="26">
        <v>500</v>
      </c>
      <c r="C45">
        <v>0</v>
      </c>
      <c r="D45" s="75">
        <v>200</v>
      </c>
      <c r="E45" s="11">
        <v>260</v>
      </c>
      <c r="F45" s="11">
        <v>260</v>
      </c>
      <c r="G45" s="11">
        <v>405</v>
      </c>
      <c r="H45" s="11">
        <v>320</v>
      </c>
      <c r="I45" s="23">
        <v>100</v>
      </c>
      <c r="J45" s="26" t="s">
        <v>2</v>
      </c>
      <c r="K45" s="75">
        <f t="shared" ref="K45:P45" si="98">D45-S25</f>
        <v>0</v>
      </c>
      <c r="L45" s="11">
        <f t="shared" si="98"/>
        <v>0</v>
      </c>
      <c r="M45" s="11">
        <f t="shared" si="98"/>
        <v>0</v>
      </c>
      <c r="N45" s="11">
        <f t="shared" si="98"/>
        <v>0</v>
      </c>
      <c r="O45" s="11">
        <f t="shared" si="98"/>
        <v>0</v>
      </c>
      <c r="P45" s="23">
        <f t="shared" si="98"/>
        <v>0</v>
      </c>
      <c r="R45" s="26" t="s">
        <v>2</v>
      </c>
      <c r="S45" s="75">
        <v>200</v>
      </c>
      <c r="T45" s="11">
        <v>260</v>
      </c>
      <c r="U45" s="11">
        <v>260</v>
      </c>
      <c r="V45" s="11">
        <v>405</v>
      </c>
      <c r="W45" s="11">
        <v>320</v>
      </c>
      <c r="X45" s="23">
        <v>100</v>
      </c>
      <c r="Y45" s="26" t="s">
        <v>2</v>
      </c>
      <c r="Z45" s="75">
        <f t="shared" ref="Z45:AE45" si="99">S45-S25</f>
        <v>0</v>
      </c>
      <c r="AA45" s="11">
        <f t="shared" si="99"/>
        <v>0</v>
      </c>
      <c r="AB45" s="11">
        <f t="shared" si="99"/>
        <v>0</v>
      </c>
      <c r="AC45" s="11">
        <f t="shared" si="99"/>
        <v>0</v>
      </c>
      <c r="AD45" s="11">
        <f t="shared" si="99"/>
        <v>0</v>
      </c>
      <c r="AE45" s="23">
        <f t="shared" si="99"/>
        <v>0</v>
      </c>
      <c r="AG45" s="26" t="s">
        <v>2</v>
      </c>
      <c r="AH45" s="10">
        <f t="shared" si="95"/>
        <v>0</v>
      </c>
      <c r="AI45" s="11">
        <f t="shared" si="78"/>
        <v>0</v>
      </c>
      <c r="AJ45" s="11">
        <f t="shared" si="79"/>
        <v>0</v>
      </c>
      <c r="AK45" s="11">
        <f t="shared" si="80"/>
        <v>0</v>
      </c>
      <c r="AL45" s="11">
        <f t="shared" si="81"/>
        <v>0</v>
      </c>
      <c r="AM45" s="23">
        <f t="shared" si="82"/>
        <v>0</v>
      </c>
      <c r="AN45" s="26" t="s">
        <v>2</v>
      </c>
      <c r="AO45" s="10">
        <f t="shared" si="96"/>
        <v>0</v>
      </c>
      <c r="AP45" s="11">
        <f t="shared" si="83"/>
        <v>0</v>
      </c>
      <c r="AQ45" s="11">
        <f t="shared" si="84"/>
        <v>0</v>
      </c>
      <c r="AR45" s="11">
        <f t="shared" si="85"/>
        <v>0</v>
      </c>
      <c r="AS45" s="11">
        <f t="shared" si="86"/>
        <v>0</v>
      </c>
      <c r="AT45" s="23">
        <f t="shared" si="87"/>
        <v>0</v>
      </c>
      <c r="AW45">
        <f t="shared" si="97"/>
        <v>1</v>
      </c>
      <c r="AX45">
        <f t="shared" si="88"/>
        <v>0</v>
      </c>
      <c r="AY45">
        <f t="shared" si="89"/>
        <v>0</v>
      </c>
      <c r="AZ45">
        <f t="shared" si="90"/>
        <v>0</v>
      </c>
      <c r="BA45">
        <f t="shared" si="91"/>
        <v>0</v>
      </c>
      <c r="BB45">
        <f t="shared" si="92"/>
        <v>0</v>
      </c>
    </row>
    <row r="46" spans="1:54" x14ac:dyDescent="0.25">
      <c r="A46" s="26" t="s">
        <v>3</v>
      </c>
      <c r="B46" s="26">
        <v>200</v>
      </c>
      <c r="C46">
        <v>0</v>
      </c>
      <c r="D46" s="75">
        <v>150</v>
      </c>
      <c r="E46" s="11">
        <v>100</v>
      </c>
      <c r="F46" s="11">
        <v>100</v>
      </c>
      <c r="G46" s="11">
        <v>100</v>
      </c>
      <c r="H46" s="11">
        <v>200</v>
      </c>
      <c r="I46" s="23">
        <v>200</v>
      </c>
      <c r="J46" s="26" t="s">
        <v>3</v>
      </c>
      <c r="K46" s="75">
        <f t="shared" ref="K46:P46" si="100">D46-S26</f>
        <v>0</v>
      </c>
      <c r="L46" s="11">
        <f t="shared" si="100"/>
        <v>0</v>
      </c>
      <c r="M46" s="11">
        <f t="shared" si="100"/>
        <v>0</v>
      </c>
      <c r="N46" s="11">
        <f t="shared" si="100"/>
        <v>0</v>
      </c>
      <c r="O46" s="11">
        <f t="shared" si="100"/>
        <v>0</v>
      </c>
      <c r="P46" s="23">
        <f t="shared" si="100"/>
        <v>0</v>
      </c>
      <c r="R46" s="26" t="s">
        <v>3</v>
      </c>
      <c r="S46" s="75">
        <v>150</v>
      </c>
      <c r="T46" s="11">
        <v>100</v>
      </c>
      <c r="U46" s="11">
        <v>100</v>
      </c>
      <c r="V46" s="11">
        <v>100</v>
      </c>
      <c r="W46" s="11">
        <v>200</v>
      </c>
      <c r="X46" s="23">
        <v>200</v>
      </c>
      <c r="Y46" s="26" t="s">
        <v>3</v>
      </c>
      <c r="Z46" s="75">
        <f t="shared" ref="Z46:AE46" si="101">S46-S26</f>
        <v>0</v>
      </c>
      <c r="AA46" s="11">
        <f t="shared" si="101"/>
        <v>0</v>
      </c>
      <c r="AB46" s="11">
        <f t="shared" si="101"/>
        <v>0</v>
      </c>
      <c r="AC46" s="11">
        <f t="shared" si="101"/>
        <v>0</v>
      </c>
      <c r="AD46" s="11">
        <f t="shared" si="101"/>
        <v>0</v>
      </c>
      <c r="AE46" s="23">
        <f t="shared" si="101"/>
        <v>0</v>
      </c>
      <c r="AG46" s="26" t="s">
        <v>3</v>
      </c>
      <c r="AH46" s="10">
        <f t="shared" si="95"/>
        <v>0</v>
      </c>
      <c r="AI46" s="11">
        <f t="shared" si="78"/>
        <v>0</v>
      </c>
      <c r="AJ46" s="11">
        <f t="shared" si="79"/>
        <v>0</v>
      </c>
      <c r="AK46" s="11">
        <f t="shared" si="80"/>
        <v>0</v>
      </c>
      <c r="AL46" s="11">
        <f t="shared" si="81"/>
        <v>0</v>
      </c>
      <c r="AM46" s="23">
        <f t="shared" si="82"/>
        <v>0</v>
      </c>
      <c r="AN46" s="26" t="s">
        <v>3</v>
      </c>
      <c r="AO46" s="10">
        <f t="shared" si="96"/>
        <v>0</v>
      </c>
      <c r="AP46" s="11">
        <f t="shared" si="83"/>
        <v>0</v>
      </c>
      <c r="AQ46" s="11">
        <f t="shared" si="84"/>
        <v>0</v>
      </c>
      <c r="AR46" s="11">
        <f t="shared" si="85"/>
        <v>0</v>
      </c>
      <c r="AS46" s="11">
        <f t="shared" si="86"/>
        <v>0</v>
      </c>
      <c r="AT46" s="23">
        <f t="shared" si="87"/>
        <v>0</v>
      </c>
      <c r="AW46">
        <f t="shared" si="97"/>
        <v>1</v>
      </c>
      <c r="AX46">
        <f t="shared" si="88"/>
        <v>0</v>
      </c>
      <c r="AY46">
        <f t="shared" si="89"/>
        <v>0</v>
      </c>
      <c r="AZ46">
        <f t="shared" si="90"/>
        <v>0</v>
      </c>
      <c r="BA46">
        <f t="shared" si="91"/>
        <v>0</v>
      </c>
      <c r="BB46">
        <f t="shared" si="92"/>
        <v>0</v>
      </c>
    </row>
    <row r="47" spans="1:54" x14ac:dyDescent="0.25">
      <c r="A47" s="26" t="s">
        <v>4</v>
      </c>
      <c r="B47" s="26">
        <v>2000</v>
      </c>
      <c r="C47">
        <v>1000</v>
      </c>
      <c r="D47" s="75">
        <v>1400</v>
      </c>
      <c r="E47" s="11">
        <v>1400</v>
      </c>
      <c r="F47" s="11">
        <v>1150</v>
      </c>
      <c r="G47" s="11">
        <v>1000</v>
      </c>
      <c r="H47" s="11">
        <v>1260</v>
      </c>
      <c r="I47" s="23">
        <v>1380</v>
      </c>
      <c r="J47" s="26" t="s">
        <v>4</v>
      </c>
      <c r="K47" s="75">
        <f t="shared" ref="K47:P47" si="102">D47-S27</f>
        <v>0</v>
      </c>
      <c r="L47" s="11">
        <f t="shared" si="102"/>
        <v>0</v>
      </c>
      <c r="M47" s="11">
        <f t="shared" si="102"/>
        <v>0</v>
      </c>
      <c r="N47" s="11">
        <f t="shared" si="102"/>
        <v>0</v>
      </c>
      <c r="O47" s="11">
        <f t="shared" si="102"/>
        <v>0</v>
      </c>
      <c r="P47" s="23">
        <f t="shared" si="102"/>
        <v>0</v>
      </c>
      <c r="R47" s="26" t="s">
        <v>4</v>
      </c>
      <c r="S47" s="75">
        <v>1400</v>
      </c>
      <c r="T47" s="11">
        <v>1400</v>
      </c>
      <c r="U47" s="11">
        <v>1150</v>
      </c>
      <c r="V47" s="11">
        <v>1000</v>
      </c>
      <c r="W47" s="11">
        <v>1260</v>
      </c>
      <c r="X47" s="23">
        <v>1380</v>
      </c>
      <c r="Y47" s="26" t="s">
        <v>4</v>
      </c>
      <c r="Z47" s="75">
        <f t="shared" ref="Z47:AE47" si="103">S47-S27</f>
        <v>0</v>
      </c>
      <c r="AA47" s="11">
        <f t="shared" si="103"/>
        <v>0</v>
      </c>
      <c r="AB47" s="11">
        <f t="shared" si="103"/>
        <v>0</v>
      </c>
      <c r="AC47" s="11">
        <f t="shared" si="103"/>
        <v>0</v>
      </c>
      <c r="AD47" s="11">
        <f t="shared" si="103"/>
        <v>0</v>
      </c>
      <c r="AE47" s="23">
        <f t="shared" si="103"/>
        <v>0</v>
      </c>
      <c r="AG47" s="26" t="s">
        <v>4</v>
      </c>
      <c r="AH47" s="10">
        <f t="shared" si="95"/>
        <v>0</v>
      </c>
      <c r="AI47" s="11">
        <f t="shared" si="78"/>
        <v>0</v>
      </c>
      <c r="AJ47" s="11">
        <f t="shared" si="79"/>
        <v>0</v>
      </c>
      <c r="AK47" s="11">
        <f t="shared" si="80"/>
        <v>0</v>
      </c>
      <c r="AL47" s="11">
        <f t="shared" si="81"/>
        <v>0</v>
      </c>
      <c r="AM47" s="23">
        <f t="shared" si="82"/>
        <v>0</v>
      </c>
      <c r="AN47" s="26" t="s">
        <v>4</v>
      </c>
      <c r="AO47" s="10">
        <f t="shared" si="96"/>
        <v>0</v>
      </c>
      <c r="AP47" s="11">
        <f t="shared" si="83"/>
        <v>0</v>
      </c>
      <c r="AQ47" s="11">
        <f t="shared" si="84"/>
        <v>0</v>
      </c>
      <c r="AR47" s="11">
        <f t="shared" si="85"/>
        <v>0</v>
      </c>
      <c r="AS47" s="11">
        <f t="shared" si="86"/>
        <v>0</v>
      </c>
      <c r="AT47" s="23">
        <f t="shared" si="87"/>
        <v>0</v>
      </c>
      <c r="AW47">
        <f t="shared" si="97"/>
        <v>1</v>
      </c>
      <c r="AX47">
        <f t="shared" si="88"/>
        <v>0</v>
      </c>
      <c r="AY47">
        <f t="shared" si="89"/>
        <v>0</v>
      </c>
      <c r="AZ47">
        <f t="shared" si="90"/>
        <v>0</v>
      </c>
      <c r="BA47">
        <f t="shared" si="91"/>
        <v>0</v>
      </c>
      <c r="BB47">
        <f t="shared" si="92"/>
        <v>0</v>
      </c>
    </row>
    <row r="48" spans="1:54" x14ac:dyDescent="0.25">
      <c r="A48" s="26" t="s">
        <v>8</v>
      </c>
      <c r="B48" s="26">
        <v>600</v>
      </c>
      <c r="C48">
        <v>1500</v>
      </c>
      <c r="D48" s="75">
        <v>0</v>
      </c>
      <c r="E48" s="11">
        <v>190</v>
      </c>
      <c r="F48" s="11">
        <v>0</v>
      </c>
      <c r="G48" s="11">
        <v>0</v>
      </c>
      <c r="H48" s="11">
        <v>460</v>
      </c>
      <c r="I48" s="23">
        <v>0</v>
      </c>
      <c r="J48" s="26" t="s">
        <v>8</v>
      </c>
      <c r="K48" s="75">
        <f t="shared" ref="K48:P48" si="104">D48-S28</f>
        <v>0</v>
      </c>
      <c r="L48" s="11">
        <f t="shared" si="104"/>
        <v>0</v>
      </c>
      <c r="M48" s="11">
        <f t="shared" si="104"/>
        <v>0</v>
      </c>
      <c r="N48" s="11">
        <f t="shared" si="104"/>
        <v>0</v>
      </c>
      <c r="O48" s="11">
        <f t="shared" si="104"/>
        <v>0</v>
      </c>
      <c r="P48" s="23">
        <f t="shared" si="104"/>
        <v>0</v>
      </c>
      <c r="R48" s="26" t="s">
        <v>8</v>
      </c>
      <c r="S48" s="75">
        <v>0</v>
      </c>
      <c r="T48" s="11">
        <v>190</v>
      </c>
      <c r="U48" s="11">
        <v>0</v>
      </c>
      <c r="V48" s="11">
        <v>0</v>
      </c>
      <c r="W48" s="11">
        <v>460</v>
      </c>
      <c r="X48" s="23">
        <v>0</v>
      </c>
      <c r="Y48" s="26" t="s">
        <v>8</v>
      </c>
      <c r="Z48" s="75">
        <f t="shared" ref="Z48:AE48" si="105">S48-S28</f>
        <v>0</v>
      </c>
      <c r="AA48" s="11">
        <f t="shared" si="105"/>
        <v>0</v>
      </c>
      <c r="AB48" s="11">
        <f t="shared" si="105"/>
        <v>0</v>
      </c>
      <c r="AC48" s="11">
        <f t="shared" si="105"/>
        <v>0</v>
      </c>
      <c r="AD48" s="11">
        <f t="shared" si="105"/>
        <v>0</v>
      </c>
      <c r="AE48" s="23">
        <f t="shared" si="105"/>
        <v>0</v>
      </c>
      <c r="AG48" s="26" t="s">
        <v>8</v>
      </c>
      <c r="AH48" s="10">
        <f t="shared" si="95"/>
        <v>0</v>
      </c>
      <c r="AI48" s="11">
        <f t="shared" si="78"/>
        <v>0</v>
      </c>
      <c r="AJ48" s="11">
        <f t="shared" si="79"/>
        <v>0</v>
      </c>
      <c r="AK48" s="11">
        <f t="shared" si="80"/>
        <v>0</v>
      </c>
      <c r="AL48" s="11">
        <f t="shared" si="81"/>
        <v>0</v>
      </c>
      <c r="AM48" s="23">
        <f t="shared" si="82"/>
        <v>0</v>
      </c>
      <c r="AN48" s="26" t="s">
        <v>8</v>
      </c>
      <c r="AO48" s="10">
        <f t="shared" si="96"/>
        <v>0</v>
      </c>
      <c r="AP48" s="11">
        <f t="shared" si="83"/>
        <v>0</v>
      </c>
      <c r="AQ48" s="11">
        <f t="shared" si="84"/>
        <v>0</v>
      </c>
      <c r="AR48" s="11">
        <f t="shared" si="85"/>
        <v>0</v>
      </c>
      <c r="AS48" s="11">
        <f t="shared" si="86"/>
        <v>0</v>
      </c>
      <c r="AT48" s="23">
        <f t="shared" si="87"/>
        <v>0</v>
      </c>
      <c r="AW48">
        <f t="shared" si="97"/>
        <v>1</v>
      </c>
      <c r="AX48">
        <f t="shared" si="88"/>
        <v>0</v>
      </c>
      <c r="AY48">
        <f t="shared" si="89"/>
        <v>0</v>
      </c>
      <c r="AZ48">
        <f t="shared" si="90"/>
        <v>0</v>
      </c>
      <c r="BA48">
        <f t="shared" si="91"/>
        <v>0</v>
      </c>
      <c r="BB48">
        <f t="shared" si="92"/>
        <v>0</v>
      </c>
    </row>
    <row r="49" spans="1:54" x14ac:dyDescent="0.25">
      <c r="A49" s="26" t="s">
        <v>16</v>
      </c>
      <c r="B49" s="26">
        <v>200</v>
      </c>
      <c r="C49">
        <v>1600</v>
      </c>
      <c r="D49" s="75">
        <v>-150</v>
      </c>
      <c r="E49" s="11">
        <v>-150</v>
      </c>
      <c r="F49" s="11">
        <v>-150</v>
      </c>
      <c r="G49" s="11">
        <v>-150</v>
      </c>
      <c r="H49" s="11">
        <v>-100</v>
      </c>
      <c r="I49" s="23">
        <v>-100</v>
      </c>
      <c r="J49" s="26" t="s">
        <v>16</v>
      </c>
      <c r="K49" s="75">
        <f t="shared" ref="K49:P49" si="106">D49-S29</f>
        <v>0</v>
      </c>
      <c r="L49" s="11">
        <f t="shared" si="106"/>
        <v>0</v>
      </c>
      <c r="M49" s="11">
        <f t="shared" si="106"/>
        <v>0</v>
      </c>
      <c r="N49" s="11">
        <f t="shared" si="106"/>
        <v>0</v>
      </c>
      <c r="O49" s="11">
        <f t="shared" si="106"/>
        <v>0</v>
      </c>
      <c r="P49" s="23">
        <f t="shared" si="106"/>
        <v>0</v>
      </c>
      <c r="R49" s="26" t="s">
        <v>16</v>
      </c>
      <c r="S49" s="75">
        <v>-150</v>
      </c>
      <c r="T49" s="11">
        <v>-150</v>
      </c>
      <c r="U49" s="11">
        <v>-150</v>
      </c>
      <c r="V49" s="11">
        <v>-150</v>
      </c>
      <c r="W49" s="11">
        <v>-100</v>
      </c>
      <c r="X49" s="23">
        <v>-100</v>
      </c>
      <c r="Y49" s="26" t="s">
        <v>16</v>
      </c>
      <c r="Z49" s="75">
        <f t="shared" ref="Z49:AE49" si="107">S49-S29</f>
        <v>0</v>
      </c>
      <c r="AA49" s="11">
        <f t="shared" si="107"/>
        <v>0</v>
      </c>
      <c r="AB49" s="11">
        <f t="shared" si="107"/>
        <v>0</v>
      </c>
      <c r="AC49" s="11">
        <f t="shared" si="107"/>
        <v>0</v>
      </c>
      <c r="AD49" s="11">
        <f t="shared" si="107"/>
        <v>0</v>
      </c>
      <c r="AE49" s="23">
        <f t="shared" si="107"/>
        <v>0</v>
      </c>
      <c r="AG49" s="26" t="s">
        <v>16</v>
      </c>
      <c r="AH49" s="10">
        <f t="shared" si="95"/>
        <v>0</v>
      </c>
      <c r="AI49" s="11">
        <f t="shared" si="78"/>
        <v>0</v>
      </c>
      <c r="AJ49" s="11">
        <f t="shared" si="79"/>
        <v>0</v>
      </c>
      <c r="AK49" s="11">
        <f t="shared" si="80"/>
        <v>0</v>
      </c>
      <c r="AL49" s="11">
        <f t="shared" si="81"/>
        <v>0</v>
      </c>
      <c r="AM49" s="23">
        <f t="shared" si="82"/>
        <v>0</v>
      </c>
      <c r="AN49" s="26" t="s">
        <v>16</v>
      </c>
      <c r="AO49" s="10">
        <f t="shared" si="96"/>
        <v>0</v>
      </c>
      <c r="AP49" s="11">
        <f t="shared" si="83"/>
        <v>0</v>
      </c>
      <c r="AQ49" s="11">
        <f t="shared" si="84"/>
        <v>0</v>
      </c>
      <c r="AR49" s="11">
        <f t="shared" si="85"/>
        <v>0</v>
      </c>
      <c r="AS49" s="11">
        <f t="shared" si="86"/>
        <v>0</v>
      </c>
      <c r="AT49" s="23">
        <f t="shared" si="87"/>
        <v>0</v>
      </c>
      <c r="AW49">
        <f t="shared" si="97"/>
        <v>1</v>
      </c>
      <c r="AX49">
        <f t="shared" si="88"/>
        <v>0</v>
      </c>
      <c r="AY49">
        <f t="shared" si="89"/>
        <v>0</v>
      </c>
      <c r="AZ49">
        <f t="shared" si="90"/>
        <v>0</v>
      </c>
      <c r="BA49">
        <f t="shared" si="91"/>
        <v>0</v>
      </c>
      <c r="BB49">
        <f t="shared" si="92"/>
        <v>0</v>
      </c>
    </row>
    <row r="50" spans="1:54" x14ac:dyDescent="0.25">
      <c r="A50" s="26" t="s">
        <v>17</v>
      </c>
      <c r="B50" s="26">
        <v>100</v>
      </c>
      <c r="C50">
        <v>1800</v>
      </c>
      <c r="D50" s="75">
        <v>-200</v>
      </c>
      <c r="E50" s="11">
        <v>-200</v>
      </c>
      <c r="F50" s="11">
        <v>-290</v>
      </c>
      <c r="G50" s="11">
        <v>-290</v>
      </c>
      <c r="H50" s="11">
        <v>-180</v>
      </c>
      <c r="I50" s="23">
        <v>-180</v>
      </c>
      <c r="J50" s="26" t="s">
        <v>17</v>
      </c>
      <c r="K50" s="75">
        <f t="shared" ref="K50:P50" si="108">D50-S30</f>
        <v>0</v>
      </c>
      <c r="L50" s="11">
        <f t="shared" si="108"/>
        <v>0</v>
      </c>
      <c r="M50" s="11">
        <f t="shared" si="108"/>
        <v>0</v>
      </c>
      <c r="N50" s="11">
        <f t="shared" si="108"/>
        <v>0</v>
      </c>
      <c r="O50" s="11">
        <f t="shared" si="108"/>
        <v>0</v>
      </c>
      <c r="P50" s="23">
        <f t="shared" si="108"/>
        <v>0</v>
      </c>
      <c r="R50" s="26" t="s">
        <v>17</v>
      </c>
      <c r="S50" s="75">
        <v>-200</v>
      </c>
      <c r="T50" s="11">
        <v>-200</v>
      </c>
      <c r="U50" s="11">
        <v>-290</v>
      </c>
      <c r="V50" s="11">
        <v>-290</v>
      </c>
      <c r="W50" s="11">
        <v>-180</v>
      </c>
      <c r="X50" s="23">
        <v>-180</v>
      </c>
      <c r="Y50" s="26" t="s">
        <v>17</v>
      </c>
      <c r="Z50" s="75">
        <f t="shared" ref="Z50:AE50" si="109">S50-S30</f>
        <v>0</v>
      </c>
      <c r="AA50" s="11">
        <f t="shared" si="109"/>
        <v>0</v>
      </c>
      <c r="AB50" s="11">
        <f t="shared" si="109"/>
        <v>0</v>
      </c>
      <c r="AC50" s="11">
        <f t="shared" si="109"/>
        <v>0</v>
      </c>
      <c r="AD50" s="11">
        <f t="shared" si="109"/>
        <v>0</v>
      </c>
      <c r="AE50" s="23">
        <f t="shared" si="109"/>
        <v>0</v>
      </c>
      <c r="AG50" s="26" t="s">
        <v>17</v>
      </c>
      <c r="AH50" s="10">
        <f t="shared" si="95"/>
        <v>0</v>
      </c>
      <c r="AI50" s="11">
        <f t="shared" si="78"/>
        <v>0</v>
      </c>
      <c r="AJ50" s="11">
        <f t="shared" si="79"/>
        <v>0</v>
      </c>
      <c r="AK50" s="11">
        <f t="shared" si="80"/>
        <v>0</v>
      </c>
      <c r="AL50" s="11">
        <f t="shared" si="81"/>
        <v>0</v>
      </c>
      <c r="AM50" s="23">
        <f t="shared" si="82"/>
        <v>0</v>
      </c>
      <c r="AN50" s="26" t="s">
        <v>17</v>
      </c>
      <c r="AO50" s="10">
        <f t="shared" si="96"/>
        <v>0</v>
      </c>
      <c r="AP50" s="11">
        <f t="shared" si="83"/>
        <v>0</v>
      </c>
      <c r="AQ50" s="11">
        <f t="shared" si="84"/>
        <v>0</v>
      </c>
      <c r="AR50" s="11">
        <f t="shared" si="85"/>
        <v>0</v>
      </c>
      <c r="AS50" s="11">
        <f t="shared" si="86"/>
        <v>0</v>
      </c>
      <c r="AT50" s="23">
        <f t="shared" si="87"/>
        <v>0</v>
      </c>
      <c r="AW50">
        <f t="shared" si="97"/>
        <v>1</v>
      </c>
      <c r="AX50">
        <f t="shared" si="88"/>
        <v>0</v>
      </c>
      <c r="AY50">
        <f t="shared" si="89"/>
        <v>0</v>
      </c>
      <c r="AZ50">
        <f t="shared" si="90"/>
        <v>0</v>
      </c>
      <c r="BA50">
        <f t="shared" si="91"/>
        <v>0</v>
      </c>
      <c r="BB50">
        <f t="shared" si="92"/>
        <v>0</v>
      </c>
    </row>
    <row r="51" spans="1:54" x14ac:dyDescent="0.25">
      <c r="A51" s="26" t="s">
        <v>18</v>
      </c>
      <c r="B51" s="26">
        <v>600</v>
      </c>
      <c r="C51">
        <v>2400</v>
      </c>
      <c r="D51" s="75">
        <v>-600</v>
      </c>
      <c r="E51" s="11">
        <v>-600</v>
      </c>
      <c r="F51" s="11">
        <v>-600</v>
      </c>
      <c r="G51" s="11">
        <v>-600</v>
      </c>
      <c r="H51" s="11">
        <v>-600</v>
      </c>
      <c r="I51" s="23">
        <v>-600</v>
      </c>
      <c r="J51" s="26" t="s">
        <v>18</v>
      </c>
      <c r="K51" s="75">
        <f t="shared" ref="K51:P51" si="110">D51-S31</f>
        <v>0</v>
      </c>
      <c r="L51" s="11">
        <f t="shared" si="110"/>
        <v>0</v>
      </c>
      <c r="M51" s="11">
        <f t="shared" si="110"/>
        <v>0</v>
      </c>
      <c r="N51" s="11">
        <f t="shared" si="110"/>
        <v>0</v>
      </c>
      <c r="O51" s="11">
        <f t="shared" si="110"/>
        <v>0</v>
      </c>
      <c r="P51" s="23">
        <f t="shared" si="110"/>
        <v>0</v>
      </c>
      <c r="R51" s="26" t="s">
        <v>18</v>
      </c>
      <c r="S51" s="75">
        <v>-600</v>
      </c>
      <c r="T51" s="11">
        <v>-600</v>
      </c>
      <c r="U51" s="11">
        <v>-600</v>
      </c>
      <c r="V51" s="11">
        <v>-600</v>
      </c>
      <c r="W51" s="11">
        <v>-600</v>
      </c>
      <c r="X51" s="23">
        <v>-600</v>
      </c>
      <c r="Y51" s="26" t="s">
        <v>18</v>
      </c>
      <c r="Z51" s="75">
        <f t="shared" ref="Z51:AE51" si="111">S51-S31</f>
        <v>0</v>
      </c>
      <c r="AA51" s="11">
        <f t="shared" si="111"/>
        <v>0</v>
      </c>
      <c r="AB51" s="11">
        <f t="shared" si="111"/>
        <v>0</v>
      </c>
      <c r="AC51" s="11">
        <f t="shared" si="111"/>
        <v>0</v>
      </c>
      <c r="AD51" s="11">
        <f t="shared" si="111"/>
        <v>0</v>
      </c>
      <c r="AE51" s="23">
        <f t="shared" si="111"/>
        <v>0</v>
      </c>
      <c r="AG51" s="26" t="s">
        <v>18</v>
      </c>
      <c r="AH51" s="10">
        <f t="shared" si="95"/>
        <v>0</v>
      </c>
      <c r="AI51" s="11">
        <f t="shared" si="78"/>
        <v>0</v>
      </c>
      <c r="AJ51" s="11">
        <f t="shared" si="79"/>
        <v>0</v>
      </c>
      <c r="AK51" s="11">
        <f t="shared" si="80"/>
        <v>0</v>
      </c>
      <c r="AL51" s="11">
        <f t="shared" si="81"/>
        <v>0</v>
      </c>
      <c r="AM51" s="23">
        <f t="shared" si="82"/>
        <v>0</v>
      </c>
      <c r="AN51" s="26" t="s">
        <v>18</v>
      </c>
      <c r="AO51" s="10">
        <f t="shared" si="96"/>
        <v>0</v>
      </c>
      <c r="AP51" s="11">
        <f t="shared" si="83"/>
        <v>0</v>
      </c>
      <c r="AQ51" s="11">
        <f t="shared" si="84"/>
        <v>0</v>
      </c>
      <c r="AR51" s="11">
        <f t="shared" si="85"/>
        <v>0</v>
      </c>
      <c r="AS51" s="11">
        <f t="shared" si="86"/>
        <v>0</v>
      </c>
      <c r="AT51" s="23">
        <f t="shared" si="87"/>
        <v>0</v>
      </c>
      <c r="AW51">
        <f t="shared" si="97"/>
        <v>1</v>
      </c>
      <c r="AX51">
        <f t="shared" si="88"/>
        <v>0</v>
      </c>
      <c r="AY51">
        <f t="shared" si="89"/>
        <v>0</v>
      </c>
      <c r="AZ51">
        <f t="shared" si="90"/>
        <v>0</v>
      </c>
      <c r="BA51">
        <f t="shared" si="91"/>
        <v>0</v>
      </c>
      <c r="BB51">
        <f t="shared" si="92"/>
        <v>0</v>
      </c>
    </row>
    <row r="52" spans="1:54" x14ac:dyDescent="0.25">
      <c r="A52" s="26" t="s">
        <v>5</v>
      </c>
      <c r="B52" s="26">
        <v>1500</v>
      </c>
      <c r="C52">
        <v>3000</v>
      </c>
      <c r="D52" s="75">
        <v>0</v>
      </c>
      <c r="E52" s="11">
        <v>0</v>
      </c>
      <c r="F52" s="11">
        <v>0</v>
      </c>
      <c r="G52" s="11">
        <v>0</v>
      </c>
      <c r="H52" s="11">
        <v>0</v>
      </c>
      <c r="I52" s="23">
        <v>0</v>
      </c>
      <c r="J52" s="26" t="s">
        <v>5</v>
      </c>
      <c r="K52" s="75">
        <f t="shared" ref="K52:P52" si="112">D52-S32</f>
        <v>0</v>
      </c>
      <c r="L52" s="11">
        <f t="shared" si="112"/>
        <v>0</v>
      </c>
      <c r="M52" s="11">
        <f t="shared" si="112"/>
        <v>0</v>
      </c>
      <c r="N52" s="11">
        <f t="shared" si="112"/>
        <v>0</v>
      </c>
      <c r="O52" s="11">
        <f t="shared" si="112"/>
        <v>0</v>
      </c>
      <c r="P52" s="23">
        <f t="shared" si="112"/>
        <v>0</v>
      </c>
      <c r="R52" s="26" t="s">
        <v>5</v>
      </c>
      <c r="S52" s="75">
        <v>0</v>
      </c>
      <c r="T52" s="11">
        <v>0</v>
      </c>
      <c r="U52" s="11">
        <v>0</v>
      </c>
      <c r="V52" s="11">
        <v>0</v>
      </c>
      <c r="W52" s="11">
        <v>0</v>
      </c>
      <c r="X52" s="23">
        <v>0</v>
      </c>
      <c r="Y52" s="26" t="s">
        <v>5</v>
      </c>
      <c r="Z52" s="75">
        <f t="shared" ref="Z52:AE52" si="113">S52-S32</f>
        <v>0</v>
      </c>
      <c r="AA52" s="11">
        <f t="shared" si="113"/>
        <v>0</v>
      </c>
      <c r="AB52" s="11">
        <f t="shared" si="113"/>
        <v>0</v>
      </c>
      <c r="AC52" s="11">
        <f t="shared" si="113"/>
        <v>0</v>
      </c>
      <c r="AD52" s="11">
        <f t="shared" si="113"/>
        <v>0</v>
      </c>
      <c r="AE52" s="23">
        <f t="shared" si="113"/>
        <v>0</v>
      </c>
      <c r="AG52" s="26" t="s">
        <v>5</v>
      </c>
      <c r="AH52" s="10">
        <f t="shared" si="95"/>
        <v>0</v>
      </c>
      <c r="AI52" s="11">
        <f t="shared" si="78"/>
        <v>0</v>
      </c>
      <c r="AJ52" s="11">
        <f t="shared" si="79"/>
        <v>0</v>
      </c>
      <c r="AK52" s="11">
        <f t="shared" si="80"/>
        <v>0</v>
      </c>
      <c r="AL52" s="11">
        <f t="shared" si="81"/>
        <v>0</v>
      </c>
      <c r="AM52" s="23">
        <f t="shared" si="82"/>
        <v>0</v>
      </c>
      <c r="AN52" s="26" t="s">
        <v>5</v>
      </c>
      <c r="AO52" s="10">
        <f t="shared" si="96"/>
        <v>0</v>
      </c>
      <c r="AP52" s="11">
        <f t="shared" si="83"/>
        <v>0</v>
      </c>
      <c r="AQ52" s="11">
        <f t="shared" si="84"/>
        <v>0</v>
      </c>
      <c r="AR52" s="11">
        <f t="shared" si="85"/>
        <v>0</v>
      </c>
      <c r="AS52" s="11">
        <f t="shared" si="86"/>
        <v>0</v>
      </c>
      <c r="AT52" s="23">
        <f t="shared" si="87"/>
        <v>0</v>
      </c>
      <c r="AW52">
        <f t="shared" si="97"/>
        <v>1</v>
      </c>
      <c r="AX52">
        <f t="shared" si="88"/>
        <v>0</v>
      </c>
      <c r="AY52">
        <f t="shared" si="89"/>
        <v>0</v>
      </c>
      <c r="AZ52">
        <f t="shared" si="90"/>
        <v>0</v>
      </c>
      <c r="BA52">
        <f t="shared" si="91"/>
        <v>0</v>
      </c>
      <c r="BB52">
        <f t="shared" si="92"/>
        <v>0</v>
      </c>
    </row>
    <row r="53" spans="1:54" x14ac:dyDescent="0.25">
      <c r="A53" s="26" t="s">
        <v>19</v>
      </c>
      <c r="B53" s="26">
        <v>0</v>
      </c>
      <c r="C53">
        <v>5000</v>
      </c>
      <c r="D53" s="75">
        <v>-100</v>
      </c>
      <c r="E53" s="11">
        <v>-300</v>
      </c>
      <c r="F53" s="11">
        <v>-310</v>
      </c>
      <c r="G53" s="11">
        <v>-310</v>
      </c>
      <c r="H53" s="11">
        <v>-660</v>
      </c>
      <c r="I53" s="23">
        <v>-100</v>
      </c>
      <c r="J53" s="26" t="s">
        <v>19</v>
      </c>
      <c r="K53" s="75">
        <f t="shared" ref="K53:P53" si="114">D53-S33</f>
        <v>0</v>
      </c>
      <c r="L53" s="11">
        <f t="shared" si="114"/>
        <v>0</v>
      </c>
      <c r="M53" s="11">
        <f t="shared" si="114"/>
        <v>0</v>
      </c>
      <c r="N53" s="11">
        <f t="shared" si="114"/>
        <v>0</v>
      </c>
      <c r="O53" s="11">
        <f t="shared" si="114"/>
        <v>0</v>
      </c>
      <c r="P53" s="23">
        <f t="shared" si="114"/>
        <v>0</v>
      </c>
      <c r="R53" s="26" t="s">
        <v>19</v>
      </c>
      <c r="S53" s="75">
        <v>-100</v>
      </c>
      <c r="T53" s="11">
        <v>-300</v>
      </c>
      <c r="U53" s="11">
        <v>-310</v>
      </c>
      <c r="V53" s="11">
        <v>-310</v>
      </c>
      <c r="W53" s="11">
        <v>-660</v>
      </c>
      <c r="X53" s="23">
        <v>-100</v>
      </c>
      <c r="Y53" s="26" t="s">
        <v>19</v>
      </c>
      <c r="Z53" s="75">
        <f t="shared" ref="Z53:AE53" si="115">S53-S33</f>
        <v>0</v>
      </c>
      <c r="AA53" s="11">
        <f t="shared" si="115"/>
        <v>0</v>
      </c>
      <c r="AB53" s="11">
        <f t="shared" si="115"/>
        <v>0</v>
      </c>
      <c r="AC53" s="11">
        <f t="shared" si="115"/>
        <v>0</v>
      </c>
      <c r="AD53" s="11">
        <f t="shared" si="115"/>
        <v>0</v>
      </c>
      <c r="AE53" s="23">
        <f t="shared" si="115"/>
        <v>0</v>
      </c>
      <c r="AG53" s="26" t="s">
        <v>19</v>
      </c>
      <c r="AH53" s="10">
        <f t="shared" si="95"/>
        <v>0</v>
      </c>
      <c r="AI53" s="11">
        <f t="shared" si="78"/>
        <v>0</v>
      </c>
      <c r="AJ53" s="11">
        <f t="shared" si="79"/>
        <v>0</v>
      </c>
      <c r="AK53" s="11">
        <f t="shared" si="80"/>
        <v>0</v>
      </c>
      <c r="AL53" s="11">
        <f t="shared" si="81"/>
        <v>0</v>
      </c>
      <c r="AM53" s="23">
        <f t="shared" si="82"/>
        <v>0</v>
      </c>
      <c r="AN53" s="26" t="s">
        <v>19</v>
      </c>
      <c r="AO53" s="10">
        <f t="shared" si="96"/>
        <v>0</v>
      </c>
      <c r="AP53" s="11">
        <f t="shared" si="83"/>
        <v>0</v>
      </c>
      <c r="AQ53" s="11">
        <f t="shared" si="84"/>
        <v>0</v>
      </c>
      <c r="AR53" s="11">
        <f t="shared" si="85"/>
        <v>0</v>
      </c>
      <c r="AS53" s="11">
        <f t="shared" si="86"/>
        <v>0</v>
      </c>
      <c r="AT53" s="23">
        <f t="shared" si="87"/>
        <v>0</v>
      </c>
      <c r="AW53">
        <f t="shared" si="97"/>
        <v>1</v>
      </c>
      <c r="AX53">
        <f t="shared" si="88"/>
        <v>0</v>
      </c>
      <c r="AY53">
        <f t="shared" si="89"/>
        <v>0</v>
      </c>
      <c r="AZ53">
        <f t="shared" si="90"/>
        <v>0</v>
      </c>
      <c r="BA53">
        <f t="shared" si="91"/>
        <v>0</v>
      </c>
      <c r="BB53">
        <f t="shared" si="92"/>
        <v>0</v>
      </c>
    </row>
    <row r="54" spans="1:54" x14ac:dyDescent="0.25">
      <c r="A54" s="26" t="s">
        <v>20</v>
      </c>
      <c r="B54" s="26">
        <v>0</v>
      </c>
      <c r="C54">
        <v>5000</v>
      </c>
      <c r="D54" s="75">
        <v>-100</v>
      </c>
      <c r="E54" s="11">
        <v>-100</v>
      </c>
      <c r="F54" s="11">
        <v>-100</v>
      </c>
      <c r="G54" s="11">
        <v>-100</v>
      </c>
      <c r="H54" s="11">
        <v>-100</v>
      </c>
      <c r="I54" s="23">
        <v>-100</v>
      </c>
      <c r="J54" s="26" t="s">
        <v>20</v>
      </c>
      <c r="K54" s="75">
        <f t="shared" ref="K54:P54" si="116">D54-S34</f>
        <v>0</v>
      </c>
      <c r="L54" s="11">
        <f t="shared" si="116"/>
        <v>0</v>
      </c>
      <c r="M54" s="11">
        <f t="shared" si="116"/>
        <v>0</v>
      </c>
      <c r="N54" s="11">
        <f t="shared" si="116"/>
        <v>0</v>
      </c>
      <c r="O54" s="11">
        <f t="shared" si="116"/>
        <v>0</v>
      </c>
      <c r="P54" s="23">
        <f t="shared" si="116"/>
        <v>0</v>
      </c>
      <c r="R54" s="26" t="s">
        <v>20</v>
      </c>
      <c r="S54" s="75">
        <v>-100</v>
      </c>
      <c r="T54" s="11">
        <v>-100</v>
      </c>
      <c r="U54" s="11">
        <v>-100</v>
      </c>
      <c r="V54" s="11">
        <v>-100</v>
      </c>
      <c r="W54" s="11">
        <v>-100</v>
      </c>
      <c r="X54" s="23">
        <v>-100</v>
      </c>
      <c r="Y54" s="26" t="s">
        <v>20</v>
      </c>
      <c r="Z54" s="75">
        <f t="shared" ref="Z54:AE54" si="117">S54-S34</f>
        <v>0</v>
      </c>
      <c r="AA54" s="11">
        <f t="shared" si="117"/>
        <v>0</v>
      </c>
      <c r="AB54" s="11">
        <f t="shared" si="117"/>
        <v>0</v>
      </c>
      <c r="AC54" s="11">
        <f t="shared" si="117"/>
        <v>0</v>
      </c>
      <c r="AD54" s="11">
        <f t="shared" si="117"/>
        <v>0</v>
      </c>
      <c r="AE54" s="23">
        <f t="shared" si="117"/>
        <v>0</v>
      </c>
      <c r="AG54" s="26" t="s">
        <v>20</v>
      </c>
      <c r="AH54" s="10">
        <f t="shared" si="95"/>
        <v>0</v>
      </c>
      <c r="AI54" s="11">
        <f t="shared" si="78"/>
        <v>0</v>
      </c>
      <c r="AJ54" s="11">
        <f t="shared" si="79"/>
        <v>0</v>
      </c>
      <c r="AK54" s="11">
        <f t="shared" si="80"/>
        <v>0</v>
      </c>
      <c r="AL54" s="11">
        <f t="shared" si="81"/>
        <v>0</v>
      </c>
      <c r="AM54" s="23">
        <f t="shared" si="82"/>
        <v>0</v>
      </c>
      <c r="AN54" s="26" t="s">
        <v>20</v>
      </c>
      <c r="AO54" s="10">
        <f t="shared" si="96"/>
        <v>0</v>
      </c>
      <c r="AP54" s="11">
        <f t="shared" si="83"/>
        <v>0</v>
      </c>
      <c r="AQ54" s="11">
        <f t="shared" si="84"/>
        <v>0</v>
      </c>
      <c r="AR54" s="11">
        <f t="shared" si="85"/>
        <v>0</v>
      </c>
      <c r="AS54" s="11">
        <f t="shared" si="86"/>
        <v>0</v>
      </c>
      <c r="AT54" s="23">
        <f t="shared" si="87"/>
        <v>0</v>
      </c>
      <c r="AW54">
        <f t="shared" si="97"/>
        <v>1</v>
      </c>
      <c r="AX54">
        <f t="shared" si="88"/>
        <v>0</v>
      </c>
      <c r="AY54">
        <f t="shared" si="89"/>
        <v>0</v>
      </c>
      <c r="AZ54">
        <f t="shared" si="90"/>
        <v>0</v>
      </c>
      <c r="BA54">
        <f t="shared" si="91"/>
        <v>0</v>
      </c>
      <c r="BB54">
        <f t="shared" si="92"/>
        <v>0</v>
      </c>
    </row>
    <row r="55" spans="1:54" x14ac:dyDescent="0.25">
      <c r="A55" s="26" t="s">
        <v>8</v>
      </c>
      <c r="B55" s="26">
        <v>0</v>
      </c>
      <c r="C55">
        <v>5000</v>
      </c>
      <c r="D55" s="75">
        <v>-600</v>
      </c>
      <c r="E55" s="11">
        <v>-600</v>
      </c>
      <c r="F55" s="11">
        <v>-540</v>
      </c>
      <c r="G55" s="11">
        <v>-535</v>
      </c>
      <c r="H55" s="11">
        <v>-600</v>
      </c>
      <c r="I55" s="23">
        <v>-600</v>
      </c>
      <c r="J55" s="26" t="s">
        <v>8</v>
      </c>
      <c r="K55" s="75">
        <f t="shared" ref="K55:P55" si="118">D55-S35</f>
        <v>0</v>
      </c>
      <c r="L55" s="11">
        <f t="shared" si="118"/>
        <v>0</v>
      </c>
      <c r="M55" s="11">
        <f t="shared" si="118"/>
        <v>0</v>
      </c>
      <c r="N55" s="11">
        <f t="shared" si="118"/>
        <v>0</v>
      </c>
      <c r="O55" s="11">
        <f t="shared" si="118"/>
        <v>0</v>
      </c>
      <c r="P55" s="23">
        <f t="shared" si="118"/>
        <v>0</v>
      </c>
      <c r="R55" s="26" t="s">
        <v>8</v>
      </c>
      <c r="S55" s="75">
        <v>-600</v>
      </c>
      <c r="T55" s="11">
        <v>-600</v>
      </c>
      <c r="U55" s="11">
        <v>-540</v>
      </c>
      <c r="V55" s="11">
        <v>-535</v>
      </c>
      <c r="W55" s="11">
        <v>-600</v>
      </c>
      <c r="X55" s="23">
        <v>-600</v>
      </c>
      <c r="Y55" s="26" t="s">
        <v>8</v>
      </c>
      <c r="Z55" s="75">
        <f t="shared" ref="Z55:AE55" si="119">S55-S35</f>
        <v>0</v>
      </c>
      <c r="AA55" s="11">
        <f t="shared" si="119"/>
        <v>0</v>
      </c>
      <c r="AB55" s="11">
        <f t="shared" si="119"/>
        <v>0</v>
      </c>
      <c r="AC55" s="11">
        <f t="shared" si="119"/>
        <v>0</v>
      </c>
      <c r="AD55" s="11">
        <f t="shared" si="119"/>
        <v>0</v>
      </c>
      <c r="AE55" s="23">
        <f t="shared" si="119"/>
        <v>0</v>
      </c>
      <c r="AG55" s="26" t="s">
        <v>8</v>
      </c>
      <c r="AH55" s="10">
        <f t="shared" si="95"/>
        <v>0</v>
      </c>
      <c r="AI55" s="11">
        <f t="shared" si="78"/>
        <v>0</v>
      </c>
      <c r="AJ55" s="11">
        <f t="shared" si="79"/>
        <v>0</v>
      </c>
      <c r="AK55" s="11">
        <f t="shared" si="80"/>
        <v>0</v>
      </c>
      <c r="AL55" s="11">
        <f t="shared" si="81"/>
        <v>0</v>
      </c>
      <c r="AM55" s="23">
        <f t="shared" si="82"/>
        <v>0</v>
      </c>
      <c r="AN55" s="26" t="s">
        <v>8</v>
      </c>
      <c r="AO55" s="10">
        <f t="shared" si="96"/>
        <v>0</v>
      </c>
      <c r="AP55" s="11">
        <f t="shared" si="83"/>
        <v>0</v>
      </c>
      <c r="AQ55" s="11">
        <f t="shared" si="84"/>
        <v>0</v>
      </c>
      <c r="AR55" s="11">
        <f t="shared" si="85"/>
        <v>0</v>
      </c>
      <c r="AS55" s="11">
        <f t="shared" si="86"/>
        <v>0</v>
      </c>
      <c r="AT55" s="23">
        <f t="shared" si="87"/>
        <v>0</v>
      </c>
      <c r="AW55">
        <f t="shared" si="97"/>
        <v>1</v>
      </c>
      <c r="AX55">
        <f t="shared" si="88"/>
        <v>0</v>
      </c>
      <c r="AY55">
        <f t="shared" si="89"/>
        <v>0</v>
      </c>
      <c r="AZ55">
        <f t="shared" si="90"/>
        <v>0</v>
      </c>
      <c r="BA55">
        <f t="shared" si="91"/>
        <v>0</v>
      </c>
      <c r="BB55">
        <f t="shared" si="92"/>
        <v>0</v>
      </c>
    </row>
    <row r="56" spans="1:54" x14ac:dyDescent="0.25">
      <c r="A56" s="27" t="s">
        <v>59</v>
      </c>
      <c r="B56" s="27"/>
      <c r="C56">
        <v>75000</v>
      </c>
      <c r="D56" s="75">
        <v>0</v>
      </c>
      <c r="E56" s="53">
        <v>0</v>
      </c>
      <c r="F56" s="53">
        <v>0</v>
      </c>
      <c r="G56" s="53">
        <v>0</v>
      </c>
      <c r="H56" s="53">
        <v>0</v>
      </c>
      <c r="I56" s="23">
        <v>0</v>
      </c>
      <c r="J56" s="27" t="s">
        <v>59</v>
      </c>
      <c r="K56" s="75">
        <f t="shared" ref="K56:P56" si="120">D56-S36</f>
        <v>0</v>
      </c>
      <c r="L56" s="11">
        <f t="shared" si="120"/>
        <v>0</v>
      </c>
      <c r="M56" s="11">
        <f t="shared" si="120"/>
        <v>0</v>
      </c>
      <c r="N56" s="11">
        <f t="shared" si="120"/>
        <v>0</v>
      </c>
      <c r="O56" s="11">
        <f t="shared" si="120"/>
        <v>0</v>
      </c>
      <c r="P56" s="23">
        <f t="shared" si="120"/>
        <v>0</v>
      </c>
      <c r="R56" s="27" t="s">
        <v>59</v>
      </c>
      <c r="S56" s="75">
        <v>0</v>
      </c>
      <c r="T56" s="53">
        <v>0</v>
      </c>
      <c r="U56" s="53">
        <v>0</v>
      </c>
      <c r="V56" s="53">
        <v>0</v>
      </c>
      <c r="W56" s="53">
        <v>0</v>
      </c>
      <c r="X56" s="23">
        <v>0</v>
      </c>
      <c r="Y56" s="27" t="s">
        <v>59</v>
      </c>
      <c r="Z56" s="75">
        <f t="shared" ref="Z56:AE56" si="121">S56-S36</f>
        <v>0</v>
      </c>
      <c r="AA56" s="11">
        <f t="shared" si="121"/>
        <v>0</v>
      </c>
      <c r="AB56" s="11">
        <f t="shared" si="121"/>
        <v>0</v>
      </c>
      <c r="AC56" s="11">
        <f t="shared" si="121"/>
        <v>0</v>
      </c>
      <c r="AD56" s="11">
        <f t="shared" si="121"/>
        <v>0</v>
      </c>
      <c r="AE56" s="23">
        <f t="shared" si="121"/>
        <v>0</v>
      </c>
      <c r="AG56" s="27" t="s">
        <v>59</v>
      </c>
      <c r="AH56" s="10">
        <f t="shared" si="95"/>
        <v>0</v>
      </c>
      <c r="AI56" s="11">
        <f t="shared" si="78"/>
        <v>0</v>
      </c>
      <c r="AJ56" s="11">
        <f t="shared" si="79"/>
        <v>0</v>
      </c>
      <c r="AK56" s="11">
        <f t="shared" si="80"/>
        <v>0</v>
      </c>
      <c r="AL56" s="11">
        <f t="shared" si="81"/>
        <v>0</v>
      </c>
      <c r="AM56" s="23">
        <f t="shared" si="82"/>
        <v>0</v>
      </c>
      <c r="AN56" s="27" t="s">
        <v>59</v>
      </c>
      <c r="AO56" s="10">
        <f t="shared" si="96"/>
        <v>0</v>
      </c>
      <c r="AP56" s="11">
        <f t="shared" si="83"/>
        <v>0</v>
      </c>
      <c r="AQ56" s="11">
        <f t="shared" si="84"/>
        <v>0</v>
      </c>
      <c r="AR56" s="11">
        <f t="shared" si="85"/>
        <v>0</v>
      </c>
      <c r="AS56" s="11">
        <f t="shared" si="86"/>
        <v>0</v>
      </c>
      <c r="AT56" s="23">
        <f t="shared" si="87"/>
        <v>0</v>
      </c>
      <c r="AW56">
        <f t="shared" si="97"/>
        <v>1</v>
      </c>
      <c r="AX56">
        <f t="shared" si="88"/>
        <v>0</v>
      </c>
      <c r="AY56">
        <f t="shared" si="89"/>
        <v>0</v>
      </c>
      <c r="AZ56">
        <f t="shared" si="90"/>
        <v>0</v>
      </c>
      <c r="BA56">
        <f t="shared" si="91"/>
        <v>0</v>
      </c>
      <c r="BB56">
        <f t="shared" si="92"/>
        <v>0</v>
      </c>
    </row>
    <row r="57" spans="1:54" x14ac:dyDescent="0.25">
      <c r="A57" s="30"/>
      <c r="B57" s="15"/>
      <c r="C57" s="31"/>
      <c r="D57" s="76">
        <f t="shared" ref="D57:I57" si="122">SUM(D43:D56)</f>
        <v>0</v>
      </c>
      <c r="E57" s="31">
        <f t="shared" si="122"/>
        <v>0</v>
      </c>
      <c r="F57" s="31">
        <f t="shared" si="122"/>
        <v>0</v>
      </c>
      <c r="G57" s="31">
        <f t="shared" si="122"/>
        <v>0</v>
      </c>
      <c r="H57" s="31">
        <f t="shared" si="122"/>
        <v>0</v>
      </c>
      <c r="I57" s="32">
        <f t="shared" si="122"/>
        <v>0</v>
      </c>
      <c r="J57" s="30"/>
      <c r="K57" s="76">
        <f>SUM(K43:K55)</f>
        <v>0</v>
      </c>
      <c r="L57" s="31">
        <f t="shared" ref="L57:P57" si="123">SUM(L43:L55)</f>
        <v>0</v>
      </c>
      <c r="M57" s="31">
        <f t="shared" si="123"/>
        <v>0</v>
      </c>
      <c r="N57" s="31">
        <f t="shared" si="123"/>
        <v>0</v>
      </c>
      <c r="O57" s="31">
        <f t="shared" si="123"/>
        <v>0</v>
      </c>
      <c r="P57" s="32">
        <f t="shared" si="123"/>
        <v>0</v>
      </c>
      <c r="R57" s="30"/>
      <c r="S57" s="76">
        <f t="shared" ref="S57:X57" si="124">SUM(S43:S56)</f>
        <v>0</v>
      </c>
      <c r="T57" s="31">
        <f t="shared" si="124"/>
        <v>0</v>
      </c>
      <c r="U57" s="31">
        <f t="shared" si="124"/>
        <v>0</v>
      </c>
      <c r="V57" s="31">
        <f t="shared" si="124"/>
        <v>0</v>
      </c>
      <c r="W57" s="31">
        <f t="shared" si="124"/>
        <v>0</v>
      </c>
      <c r="X57" s="32">
        <f t="shared" si="124"/>
        <v>0</v>
      </c>
      <c r="Y57" s="30"/>
      <c r="Z57" s="76">
        <f>SUM(Z43:Z55)</f>
        <v>0</v>
      </c>
      <c r="AA57" s="31">
        <f t="shared" ref="AA57:AE57" si="125">SUM(AA43:AA55)</f>
        <v>0</v>
      </c>
      <c r="AB57" s="31">
        <f t="shared" si="125"/>
        <v>0</v>
      </c>
      <c r="AC57" s="31">
        <f t="shared" si="125"/>
        <v>0</v>
      </c>
      <c r="AD57" s="31">
        <f t="shared" si="125"/>
        <v>0</v>
      </c>
      <c r="AE57" s="32">
        <f t="shared" si="125"/>
        <v>0</v>
      </c>
      <c r="AG57" s="30"/>
      <c r="AH57" s="30">
        <f>SUM(AH43:AH55)</f>
        <v>0</v>
      </c>
      <c r="AI57" s="31">
        <f t="shared" ref="AI57:AM57" si="126">SUM(AI43:AI55)</f>
        <v>0</v>
      </c>
      <c r="AJ57" s="31">
        <f t="shared" si="126"/>
        <v>0</v>
      </c>
      <c r="AK57" s="31">
        <f t="shared" si="126"/>
        <v>0</v>
      </c>
      <c r="AL57" s="31">
        <f t="shared" si="126"/>
        <v>0</v>
      </c>
      <c r="AM57" s="32">
        <f t="shared" si="126"/>
        <v>0</v>
      </c>
      <c r="AN57" s="30"/>
      <c r="AO57" s="30">
        <f>SUM(AO43:AO55)</f>
        <v>0</v>
      </c>
      <c r="AP57" s="31">
        <f t="shared" ref="AP57:AT57" si="127">SUM(AP43:AP55)</f>
        <v>0</v>
      </c>
      <c r="AQ57" s="31">
        <f t="shared" si="127"/>
        <v>0</v>
      </c>
      <c r="AR57" s="31">
        <f t="shared" si="127"/>
        <v>0</v>
      </c>
      <c r="AS57" s="31">
        <f t="shared" si="127"/>
        <v>0</v>
      </c>
      <c r="AT57" s="32">
        <f t="shared" si="127"/>
        <v>0</v>
      </c>
    </row>
    <row r="58" spans="1:54" x14ac:dyDescent="0.25">
      <c r="A58" s="42" t="s">
        <v>94</v>
      </c>
      <c r="R58" s="94" t="s">
        <v>126</v>
      </c>
      <c r="S58">
        <f>SUMIFS(S43:S56,BidsOffers!$L$65:$L$78,$R58)</f>
        <v>950</v>
      </c>
      <c r="T58">
        <f>SUMIFS(T43:T56,BidsOffers!$L$65:$L$78,$R58)</f>
        <v>960</v>
      </c>
      <c r="U58">
        <f>SUMIFS(U43:U56,BidsOffers!$L$65:$L$78,$R58)</f>
        <v>860</v>
      </c>
      <c r="V58">
        <f>SUMIFS(V43:V56,BidsOffers!$L$65:$L$78,$R58)</f>
        <v>855</v>
      </c>
      <c r="W58">
        <f>SUMIFS(W43:W56,BidsOffers!$L$65:$L$78,$R58)</f>
        <v>1000</v>
      </c>
      <c r="X58">
        <f>SUMIFS(X43:X56,BidsOffers!$L$65:$L$78,$R58)</f>
        <v>900</v>
      </c>
      <c r="AG58" s="64" t="s">
        <v>76</v>
      </c>
      <c r="AN58" s="63" t="s">
        <v>77</v>
      </c>
    </row>
    <row r="59" spans="1:54" x14ac:dyDescent="0.25">
      <c r="R59" s="94" t="s">
        <v>127</v>
      </c>
      <c r="S59">
        <f>SUMIFS(S43:S56,BidsOffers!$L$65:$L$78,$R59)</f>
        <v>-950</v>
      </c>
      <c r="T59">
        <f>SUMIFS(T43:T56,BidsOffers!$L$65:$L$78,$R59)</f>
        <v>-960</v>
      </c>
      <c r="U59">
        <f>SUMIFS(U43:U56,BidsOffers!$L$65:$L$78,$R59)</f>
        <v>-860</v>
      </c>
      <c r="V59">
        <f>SUMIFS(V43:V56,BidsOffers!$L$65:$L$78,$R59)</f>
        <v>-855</v>
      </c>
      <c r="W59">
        <f>SUMIFS(W43:W56,BidsOffers!$L$65:$L$78,$R59)</f>
        <v>-1000</v>
      </c>
      <c r="X59">
        <f>SUMIFS(X43:X56,BidsOffers!$L$65:$L$78,$R59)</f>
        <v>-900</v>
      </c>
      <c r="AG59" s="72" t="s">
        <v>89</v>
      </c>
      <c r="AH59" s="73">
        <f>IF(SUM(AO43:AO56)=0,BidsOffers!D$58,ROUND(SUMPRODUCT(AO43:AO56,$C43:$C56)/SUM(AO43:AO56),2))</f>
        <v>1000</v>
      </c>
      <c r="AI59" s="73">
        <f>IF(SUM(AP43:AP56)=0,BidsOffers!E$58,ROUND(SUMPRODUCT(AP43:AP56,$C43:$C56)/SUM(AP43:AP56),2))</f>
        <v>1500</v>
      </c>
      <c r="AJ59" s="73">
        <f>IF(SUM(AQ43:AQ56)=0,BidsOffers!F$58,ROUND(SUMPRODUCT(AQ43:AQ56,$C43:$C56)/SUM(AQ43:AQ56),2))</f>
        <v>1000</v>
      </c>
      <c r="AK59" s="73">
        <f>IF(SUM(AR43:AR56)=0,BidsOffers!G$58,ROUND(SUMPRODUCT(AR43:AR56,$C43:$C56)/SUM(AR43:AR56),2))</f>
        <v>1000</v>
      </c>
      <c r="AL59" s="73">
        <f>IF(SUM(AS43:AS56)=0,BidsOffers!H$58,ROUND(SUMPRODUCT(AS43:AS56,$C43:$C56)/SUM(AS43:AS56),2))</f>
        <v>1500</v>
      </c>
      <c r="AM59" s="73">
        <f>IF(SUM(AT43:AT56)=0,BidsOffers!I$58,ROUND(SUMPRODUCT(AT43:AT56,$C43:$C56)/SUM(AT43:AT56),2))</f>
        <v>1500</v>
      </c>
      <c r="AN59" s="65"/>
    </row>
    <row r="60" spans="1:54" x14ac:dyDescent="0.25">
      <c r="AG60" s="72"/>
      <c r="AH60" s="73"/>
      <c r="AI60" s="73"/>
      <c r="AJ60" s="73"/>
      <c r="AK60" s="73"/>
      <c r="AL60" s="73"/>
      <c r="AM60" s="73"/>
      <c r="AN60" s="65"/>
    </row>
    <row r="61" spans="1:54" x14ac:dyDescent="0.25">
      <c r="A61" s="83" t="s">
        <v>95</v>
      </c>
      <c r="B61" s="83"/>
      <c r="C61" s="83"/>
      <c r="D61" s="83"/>
      <c r="E61" s="83"/>
      <c r="F61" s="83"/>
      <c r="G61" s="83"/>
      <c r="H61" s="83"/>
      <c r="I61" s="83"/>
      <c r="J61" s="83" t="s">
        <v>105</v>
      </c>
      <c r="K61" s="83"/>
      <c r="L61" s="83"/>
      <c r="M61" s="83"/>
      <c r="N61" s="83"/>
      <c r="O61" s="83"/>
      <c r="P61" s="83"/>
      <c r="R61" s="83" t="s">
        <v>107</v>
      </c>
      <c r="S61" s="83"/>
      <c r="T61" s="83"/>
      <c r="U61" s="83"/>
      <c r="V61" s="83"/>
      <c r="W61" s="83"/>
      <c r="X61" s="83"/>
      <c r="Y61" s="83" t="s">
        <v>65</v>
      </c>
      <c r="Z61" s="83"/>
      <c r="AA61" s="83"/>
      <c r="AB61" s="83"/>
      <c r="AC61" s="83"/>
      <c r="AD61" s="83"/>
      <c r="AE61" s="83"/>
      <c r="AG61" s="84" t="s">
        <v>110</v>
      </c>
      <c r="AH61" s="85"/>
      <c r="AI61" s="85"/>
      <c r="AJ61" s="85"/>
      <c r="AK61" s="85"/>
      <c r="AL61" s="85"/>
      <c r="AM61" s="86"/>
      <c r="AN61" s="84" t="s">
        <v>111</v>
      </c>
      <c r="AO61" s="85"/>
      <c r="AP61" s="85"/>
      <c r="AQ61" s="85"/>
      <c r="AR61" s="85"/>
      <c r="AS61" s="85"/>
      <c r="AT61" s="86"/>
    </row>
    <row r="62" spans="1:54" x14ac:dyDescent="0.25">
      <c r="A62" s="70"/>
      <c r="B62" s="71" t="s">
        <v>6</v>
      </c>
      <c r="C62" s="70" t="s">
        <v>7</v>
      </c>
      <c r="D62" s="70" t="s">
        <v>9</v>
      </c>
      <c r="E62" s="70" t="s">
        <v>10</v>
      </c>
      <c r="F62" s="70" t="s">
        <v>11</v>
      </c>
      <c r="G62" s="70" t="s">
        <v>12</v>
      </c>
      <c r="H62" s="70" t="s">
        <v>13</v>
      </c>
      <c r="I62" s="70" t="s">
        <v>14</v>
      </c>
      <c r="J62" s="70"/>
      <c r="K62" s="70" t="s">
        <v>9</v>
      </c>
      <c r="L62" s="70" t="s">
        <v>10</v>
      </c>
      <c r="M62" s="70" t="s">
        <v>11</v>
      </c>
      <c r="N62" s="70" t="s">
        <v>12</v>
      </c>
      <c r="O62" s="70" t="s">
        <v>13</v>
      </c>
      <c r="P62" s="70" t="s">
        <v>14</v>
      </c>
      <c r="R62" s="70"/>
      <c r="S62" s="70" t="s">
        <v>9</v>
      </c>
      <c r="T62" s="70" t="s">
        <v>10</v>
      </c>
      <c r="U62" s="70" t="s">
        <v>11</v>
      </c>
      <c r="V62" s="70" t="s">
        <v>12</v>
      </c>
      <c r="W62" s="70" t="s">
        <v>13</v>
      </c>
      <c r="X62" s="70" t="s">
        <v>14</v>
      </c>
      <c r="Y62" s="70"/>
      <c r="Z62" s="70" t="s">
        <v>9</v>
      </c>
      <c r="AA62" s="70" t="s">
        <v>10</v>
      </c>
      <c r="AB62" s="70" t="s">
        <v>11</v>
      </c>
      <c r="AC62" s="70" t="s">
        <v>12</v>
      </c>
      <c r="AD62" s="70" t="s">
        <v>13</v>
      </c>
      <c r="AE62" s="70" t="s">
        <v>14</v>
      </c>
      <c r="AG62" s="70"/>
      <c r="AH62" s="70" t="s">
        <v>9</v>
      </c>
      <c r="AI62" s="70" t="s">
        <v>10</v>
      </c>
      <c r="AJ62" s="70" t="s">
        <v>11</v>
      </c>
      <c r="AK62" s="70" t="s">
        <v>12</v>
      </c>
      <c r="AL62" s="70" t="s">
        <v>13</v>
      </c>
      <c r="AM62" s="70" t="s">
        <v>14</v>
      </c>
      <c r="AN62" s="70"/>
      <c r="AO62" s="70" t="s">
        <v>9</v>
      </c>
      <c r="AP62" s="70" t="s">
        <v>10</v>
      </c>
      <c r="AQ62" s="70" t="s">
        <v>11</v>
      </c>
      <c r="AR62" s="70" t="s">
        <v>12</v>
      </c>
      <c r="AS62" s="70" t="s">
        <v>13</v>
      </c>
      <c r="AT62" s="70" t="s">
        <v>14</v>
      </c>
    </row>
    <row r="63" spans="1:54" x14ac:dyDescent="0.25">
      <c r="A63" s="25" t="s">
        <v>0</v>
      </c>
      <c r="B63" s="25">
        <v>300</v>
      </c>
      <c r="C63">
        <v>0</v>
      </c>
      <c r="D63" s="74">
        <v>0</v>
      </c>
      <c r="E63" s="77">
        <v>0</v>
      </c>
      <c r="F63" s="77">
        <v>240</v>
      </c>
      <c r="G63" s="7">
        <v>240</v>
      </c>
      <c r="H63" s="7">
        <v>0</v>
      </c>
      <c r="I63" s="22">
        <v>0</v>
      </c>
      <c r="J63" s="25" t="s">
        <v>0</v>
      </c>
      <c r="K63" s="74">
        <f>D63-S43</f>
        <v>0</v>
      </c>
      <c r="L63" s="77">
        <f t="shared" ref="L63:L76" si="128">E63-T43</f>
        <v>0</v>
      </c>
      <c r="M63" s="77">
        <f t="shared" ref="M63:M76" si="129">F63-U43</f>
        <v>0</v>
      </c>
      <c r="N63" s="7">
        <f t="shared" ref="N63:N76" si="130">G63-V43</f>
        <v>0</v>
      </c>
      <c r="O63" s="7">
        <f t="shared" ref="O63:O76" si="131">H63-W43</f>
        <v>0</v>
      </c>
      <c r="P63" s="22">
        <f t="shared" ref="P63:P76" si="132">I63-X43</f>
        <v>0</v>
      </c>
      <c r="R63" s="25" t="s">
        <v>0</v>
      </c>
      <c r="S63" s="74">
        <v>0</v>
      </c>
      <c r="T63" s="77">
        <v>0</v>
      </c>
      <c r="U63" s="77">
        <v>240</v>
      </c>
      <c r="V63" s="7">
        <v>240</v>
      </c>
      <c r="W63" s="7">
        <v>0</v>
      </c>
      <c r="X63" s="22">
        <v>0</v>
      </c>
      <c r="Y63" s="25" t="s">
        <v>0</v>
      </c>
      <c r="Z63" s="74">
        <f>S63-S43</f>
        <v>0</v>
      </c>
      <c r="AA63" s="77">
        <f t="shared" ref="AA63:AA76" si="133">T63-T43</f>
        <v>0</v>
      </c>
      <c r="AB63" s="77">
        <f t="shared" ref="AB63:AB76" si="134">U63-U43</f>
        <v>0</v>
      </c>
      <c r="AC63" s="7">
        <f>V63-V43</f>
        <v>0</v>
      </c>
      <c r="AD63" s="7">
        <f t="shared" ref="AD63:AD76" si="135">W63-W43</f>
        <v>0</v>
      </c>
      <c r="AE63" s="22">
        <f t="shared" ref="AE63:AE76" si="136">X63-X43</f>
        <v>0</v>
      </c>
      <c r="AG63" s="25" t="s">
        <v>0</v>
      </c>
      <c r="AH63" s="6">
        <f>K63</f>
        <v>0</v>
      </c>
      <c r="AI63" s="7">
        <f t="shared" ref="AI63:AI76" si="137">L63</f>
        <v>0</v>
      </c>
      <c r="AJ63" s="7">
        <f t="shared" ref="AJ63:AJ76" si="138">M63</f>
        <v>0</v>
      </c>
      <c r="AK63" s="7">
        <f t="shared" ref="AK63:AK76" si="139">N63</f>
        <v>0</v>
      </c>
      <c r="AL63" s="7">
        <f t="shared" ref="AL63:AL76" si="140">O63</f>
        <v>0</v>
      </c>
      <c r="AM63" s="22">
        <f t="shared" ref="AM63:AM76" si="141">P63</f>
        <v>0</v>
      </c>
      <c r="AN63" s="25" t="s">
        <v>0</v>
      </c>
      <c r="AO63" s="6">
        <f>AH63-Z63</f>
        <v>0</v>
      </c>
      <c r="AP63" s="7">
        <f t="shared" ref="AP63:AP76" si="142">AI63-AA63</f>
        <v>0</v>
      </c>
      <c r="AQ63" s="7">
        <f t="shared" ref="AQ63:AQ76" si="143">AJ63-AB63</f>
        <v>0</v>
      </c>
      <c r="AR63" s="7">
        <f t="shared" ref="AR63:AR76" si="144">AK63-AC63</f>
        <v>0</v>
      </c>
      <c r="AS63" s="7">
        <f t="shared" ref="AS63:AS76" si="145">AL63-AD63</f>
        <v>0</v>
      </c>
      <c r="AT63" s="22">
        <f t="shared" ref="AT63:AT76" si="146">AM63-AE63</f>
        <v>0</v>
      </c>
      <c r="AW63">
        <f>IF(SIGN(AO63)=SIGN(AO$17),1,0)</f>
        <v>1</v>
      </c>
      <c r="AX63">
        <f t="shared" ref="AX63:AX76" si="147">IF(SIGN(AP63)=SIGN(AP$17),1,0)</f>
        <v>0</v>
      </c>
      <c r="AY63">
        <f t="shared" ref="AY63:AY76" si="148">IF(SIGN(AQ63)=SIGN(AQ$17),1,0)</f>
        <v>0</v>
      </c>
      <c r="AZ63">
        <f t="shared" ref="AZ63:AZ76" si="149">IF(SIGN(AR63)=SIGN(AR$17),1,0)</f>
        <v>0</v>
      </c>
      <c r="BA63">
        <f t="shared" ref="BA63:BA76" si="150">IF(SIGN(AS63)=SIGN(AS$17),1,0)</f>
        <v>0</v>
      </c>
      <c r="BB63">
        <f t="shared" ref="BB63:BB76" si="151">IF(SIGN(AT63)=SIGN(AT$17),1,0)</f>
        <v>0</v>
      </c>
    </row>
    <row r="64" spans="1:54" x14ac:dyDescent="0.25">
      <c r="A64" s="26" t="s">
        <v>1</v>
      </c>
      <c r="B64" s="26">
        <v>300</v>
      </c>
      <c r="C64">
        <v>0</v>
      </c>
      <c r="D64" s="75">
        <v>0</v>
      </c>
      <c r="E64" s="78">
        <v>0</v>
      </c>
      <c r="F64" s="78">
        <v>240</v>
      </c>
      <c r="G64" s="11">
        <v>240</v>
      </c>
      <c r="H64" s="11">
        <v>0</v>
      </c>
      <c r="I64" s="23">
        <v>0</v>
      </c>
      <c r="J64" s="26" t="s">
        <v>1</v>
      </c>
      <c r="K64" s="75">
        <f t="shared" ref="K64:K76" si="152">D64-S44</f>
        <v>0</v>
      </c>
      <c r="L64" s="78">
        <f t="shared" si="128"/>
        <v>0</v>
      </c>
      <c r="M64" s="78">
        <f t="shared" si="129"/>
        <v>0</v>
      </c>
      <c r="N64" s="11">
        <f t="shared" si="130"/>
        <v>0</v>
      </c>
      <c r="O64" s="11">
        <f t="shared" si="131"/>
        <v>0</v>
      </c>
      <c r="P64" s="23">
        <f t="shared" si="132"/>
        <v>0</v>
      </c>
      <c r="R64" s="26" t="s">
        <v>1</v>
      </c>
      <c r="S64" s="75">
        <v>0</v>
      </c>
      <c r="T64" s="78">
        <v>0</v>
      </c>
      <c r="U64" s="78">
        <v>240</v>
      </c>
      <c r="V64" s="11">
        <v>240</v>
      </c>
      <c r="W64" s="11">
        <v>0</v>
      </c>
      <c r="X64" s="23">
        <v>0</v>
      </c>
      <c r="Y64" s="26" t="s">
        <v>1</v>
      </c>
      <c r="Z64" s="75">
        <f t="shared" ref="Z64:Z76" si="153">S64-S44</f>
        <v>0</v>
      </c>
      <c r="AA64" s="78">
        <f t="shared" si="133"/>
        <v>0</v>
      </c>
      <c r="AB64" s="78">
        <f t="shared" si="134"/>
        <v>0</v>
      </c>
      <c r="AC64" s="11">
        <f t="shared" ref="AC64:AC76" si="154">V64-V44</f>
        <v>0</v>
      </c>
      <c r="AD64" s="11">
        <f t="shared" si="135"/>
        <v>0</v>
      </c>
      <c r="AE64" s="23">
        <f t="shared" si="136"/>
        <v>0</v>
      </c>
      <c r="AG64" s="26" t="s">
        <v>1</v>
      </c>
      <c r="AH64" s="10">
        <f t="shared" ref="AH64:AH76" si="155">K64</f>
        <v>0</v>
      </c>
      <c r="AI64" s="11">
        <f t="shared" si="137"/>
        <v>0</v>
      </c>
      <c r="AJ64" s="11">
        <f t="shared" si="138"/>
        <v>0</v>
      </c>
      <c r="AK64" s="11">
        <f t="shared" si="139"/>
        <v>0</v>
      </c>
      <c r="AL64" s="11">
        <f t="shared" si="140"/>
        <v>0</v>
      </c>
      <c r="AM64" s="23">
        <f t="shared" si="141"/>
        <v>0</v>
      </c>
      <c r="AN64" s="26" t="s">
        <v>1</v>
      </c>
      <c r="AO64" s="10">
        <f t="shared" ref="AO64:AO76" si="156">AH64-Z64</f>
        <v>0</v>
      </c>
      <c r="AP64" s="11">
        <f t="shared" si="142"/>
        <v>0</v>
      </c>
      <c r="AQ64" s="11">
        <f t="shared" si="143"/>
        <v>0</v>
      </c>
      <c r="AR64" s="11">
        <f t="shared" si="144"/>
        <v>0</v>
      </c>
      <c r="AS64" s="11">
        <f t="shared" si="145"/>
        <v>0</v>
      </c>
      <c r="AT64" s="23">
        <f t="shared" si="146"/>
        <v>0</v>
      </c>
      <c r="AW64">
        <f t="shared" ref="AW64:AW76" si="157">IF(SIGN(AO64)=SIGN(AO$17),1,0)</f>
        <v>1</v>
      </c>
      <c r="AX64">
        <f t="shared" si="147"/>
        <v>0</v>
      </c>
      <c r="AY64">
        <f t="shared" si="148"/>
        <v>0</v>
      </c>
      <c r="AZ64">
        <f t="shared" si="149"/>
        <v>0</v>
      </c>
      <c r="BA64">
        <f t="shared" si="150"/>
        <v>0</v>
      </c>
      <c r="BB64">
        <f t="shared" si="151"/>
        <v>0</v>
      </c>
    </row>
    <row r="65" spans="1:54" x14ac:dyDescent="0.25">
      <c r="A65" s="26" t="s">
        <v>2</v>
      </c>
      <c r="B65" s="26">
        <v>500</v>
      </c>
      <c r="C65">
        <v>0</v>
      </c>
      <c r="D65" s="75">
        <v>200</v>
      </c>
      <c r="E65" s="78">
        <v>260</v>
      </c>
      <c r="F65" s="78">
        <v>260</v>
      </c>
      <c r="G65" s="11">
        <v>405</v>
      </c>
      <c r="H65" s="11">
        <v>330</v>
      </c>
      <c r="I65" s="23">
        <v>130</v>
      </c>
      <c r="J65" s="26" t="s">
        <v>2</v>
      </c>
      <c r="K65" s="75">
        <f t="shared" si="152"/>
        <v>0</v>
      </c>
      <c r="L65" s="78">
        <f t="shared" si="128"/>
        <v>0</v>
      </c>
      <c r="M65" s="78">
        <f t="shared" si="129"/>
        <v>0</v>
      </c>
      <c r="N65" s="11">
        <f t="shared" si="130"/>
        <v>0</v>
      </c>
      <c r="O65" s="11">
        <f t="shared" si="131"/>
        <v>10</v>
      </c>
      <c r="P65" s="23">
        <f t="shared" si="132"/>
        <v>30</v>
      </c>
      <c r="R65" s="26" t="s">
        <v>2</v>
      </c>
      <c r="S65" s="75">
        <v>200</v>
      </c>
      <c r="T65" s="78">
        <v>260</v>
      </c>
      <c r="U65" s="78">
        <v>260</v>
      </c>
      <c r="V65" s="11">
        <v>405</v>
      </c>
      <c r="W65" s="11">
        <v>330</v>
      </c>
      <c r="X65" s="23">
        <v>130</v>
      </c>
      <c r="Y65" s="26" t="s">
        <v>2</v>
      </c>
      <c r="Z65" s="75">
        <f t="shared" si="153"/>
        <v>0</v>
      </c>
      <c r="AA65" s="78">
        <f t="shared" si="133"/>
        <v>0</v>
      </c>
      <c r="AB65" s="78">
        <f t="shared" si="134"/>
        <v>0</v>
      </c>
      <c r="AC65" s="11">
        <f t="shared" si="154"/>
        <v>0</v>
      </c>
      <c r="AD65" s="11">
        <f t="shared" si="135"/>
        <v>10</v>
      </c>
      <c r="AE65" s="23">
        <f t="shared" si="136"/>
        <v>30</v>
      </c>
      <c r="AG65" s="26" t="s">
        <v>2</v>
      </c>
      <c r="AH65" s="10">
        <f t="shared" si="155"/>
        <v>0</v>
      </c>
      <c r="AI65" s="11">
        <f t="shared" si="137"/>
        <v>0</v>
      </c>
      <c r="AJ65" s="11">
        <f t="shared" si="138"/>
        <v>0</v>
      </c>
      <c r="AK65" s="11">
        <f t="shared" si="139"/>
        <v>0</v>
      </c>
      <c r="AL65" s="11">
        <f t="shared" si="140"/>
        <v>10</v>
      </c>
      <c r="AM65" s="23">
        <f t="shared" si="141"/>
        <v>30</v>
      </c>
      <c r="AN65" s="26" t="s">
        <v>2</v>
      </c>
      <c r="AO65" s="10">
        <f t="shared" si="156"/>
        <v>0</v>
      </c>
      <c r="AP65" s="11">
        <f t="shared" si="142"/>
        <v>0</v>
      </c>
      <c r="AQ65" s="11">
        <f t="shared" si="143"/>
        <v>0</v>
      </c>
      <c r="AR65" s="11">
        <f t="shared" si="144"/>
        <v>0</v>
      </c>
      <c r="AS65" s="11">
        <f t="shared" si="145"/>
        <v>0</v>
      </c>
      <c r="AT65" s="23">
        <f t="shared" si="146"/>
        <v>0</v>
      </c>
      <c r="AW65">
        <f t="shared" si="157"/>
        <v>1</v>
      </c>
      <c r="AX65">
        <f t="shared" si="147"/>
        <v>0</v>
      </c>
      <c r="AY65">
        <f t="shared" si="148"/>
        <v>0</v>
      </c>
      <c r="AZ65">
        <f t="shared" si="149"/>
        <v>0</v>
      </c>
      <c r="BA65">
        <f t="shared" si="150"/>
        <v>0</v>
      </c>
      <c r="BB65">
        <f t="shared" si="151"/>
        <v>0</v>
      </c>
    </row>
    <row r="66" spans="1:54" x14ac:dyDescent="0.25">
      <c r="A66" s="26" t="s">
        <v>3</v>
      </c>
      <c r="B66" s="26">
        <v>200</v>
      </c>
      <c r="C66">
        <v>0</v>
      </c>
      <c r="D66" s="75">
        <v>150</v>
      </c>
      <c r="E66" s="78">
        <v>100</v>
      </c>
      <c r="F66" s="78">
        <v>100</v>
      </c>
      <c r="G66" s="11">
        <v>100</v>
      </c>
      <c r="H66" s="11">
        <v>220</v>
      </c>
      <c r="I66" s="23">
        <v>220</v>
      </c>
      <c r="J66" s="26" t="s">
        <v>3</v>
      </c>
      <c r="K66" s="75">
        <f t="shared" si="152"/>
        <v>0</v>
      </c>
      <c r="L66" s="78">
        <f t="shared" si="128"/>
        <v>0</v>
      </c>
      <c r="M66" s="78">
        <f t="shared" si="129"/>
        <v>0</v>
      </c>
      <c r="N66" s="11">
        <f t="shared" si="130"/>
        <v>0</v>
      </c>
      <c r="O66" s="11">
        <f t="shared" si="131"/>
        <v>20</v>
      </c>
      <c r="P66" s="23">
        <f t="shared" si="132"/>
        <v>20</v>
      </c>
      <c r="R66" s="26" t="s">
        <v>3</v>
      </c>
      <c r="S66" s="75">
        <v>150</v>
      </c>
      <c r="T66" s="78">
        <v>100</v>
      </c>
      <c r="U66" s="78">
        <v>100</v>
      </c>
      <c r="V66" s="11">
        <v>100</v>
      </c>
      <c r="W66" s="11">
        <v>220</v>
      </c>
      <c r="X66" s="23">
        <v>220</v>
      </c>
      <c r="Y66" s="26" t="s">
        <v>3</v>
      </c>
      <c r="Z66" s="75">
        <f t="shared" si="153"/>
        <v>0</v>
      </c>
      <c r="AA66" s="78">
        <f t="shared" si="133"/>
        <v>0</v>
      </c>
      <c r="AB66" s="78">
        <f t="shared" si="134"/>
        <v>0</v>
      </c>
      <c r="AC66" s="11">
        <f t="shared" si="154"/>
        <v>0</v>
      </c>
      <c r="AD66" s="11">
        <f t="shared" si="135"/>
        <v>20</v>
      </c>
      <c r="AE66" s="23">
        <f t="shared" si="136"/>
        <v>20</v>
      </c>
      <c r="AG66" s="26" t="s">
        <v>3</v>
      </c>
      <c r="AH66" s="10">
        <f t="shared" si="155"/>
        <v>0</v>
      </c>
      <c r="AI66" s="11">
        <f t="shared" si="137"/>
        <v>0</v>
      </c>
      <c r="AJ66" s="11">
        <f t="shared" si="138"/>
        <v>0</v>
      </c>
      <c r="AK66" s="11">
        <f t="shared" si="139"/>
        <v>0</v>
      </c>
      <c r="AL66" s="11">
        <f t="shared" si="140"/>
        <v>20</v>
      </c>
      <c r="AM66" s="23">
        <f t="shared" si="141"/>
        <v>20</v>
      </c>
      <c r="AN66" s="26" t="s">
        <v>3</v>
      </c>
      <c r="AO66" s="10">
        <f t="shared" si="156"/>
        <v>0</v>
      </c>
      <c r="AP66" s="11">
        <f t="shared" si="142"/>
        <v>0</v>
      </c>
      <c r="AQ66" s="11">
        <f t="shared" si="143"/>
        <v>0</v>
      </c>
      <c r="AR66" s="11">
        <f t="shared" si="144"/>
        <v>0</v>
      </c>
      <c r="AS66" s="11">
        <f t="shared" si="145"/>
        <v>0</v>
      </c>
      <c r="AT66" s="23">
        <f t="shared" si="146"/>
        <v>0</v>
      </c>
      <c r="AW66">
        <f t="shared" si="157"/>
        <v>1</v>
      </c>
      <c r="AX66">
        <f t="shared" si="147"/>
        <v>0</v>
      </c>
      <c r="AY66">
        <f t="shared" si="148"/>
        <v>0</v>
      </c>
      <c r="AZ66">
        <f t="shared" si="149"/>
        <v>0</v>
      </c>
      <c r="BA66">
        <f t="shared" si="150"/>
        <v>0</v>
      </c>
      <c r="BB66">
        <f t="shared" si="151"/>
        <v>0</v>
      </c>
    </row>
    <row r="67" spans="1:54" x14ac:dyDescent="0.25">
      <c r="A67" s="26" t="s">
        <v>4</v>
      </c>
      <c r="B67" s="26">
        <v>2000</v>
      </c>
      <c r="C67">
        <v>1000</v>
      </c>
      <c r="D67" s="75">
        <v>1400</v>
      </c>
      <c r="E67" s="78">
        <v>1400</v>
      </c>
      <c r="F67" s="78">
        <v>1150</v>
      </c>
      <c r="G67" s="11">
        <v>1000</v>
      </c>
      <c r="H67" s="11">
        <v>1260</v>
      </c>
      <c r="I67" s="23">
        <v>1380</v>
      </c>
      <c r="J67" s="26" t="s">
        <v>4</v>
      </c>
      <c r="K67" s="75">
        <f t="shared" si="152"/>
        <v>0</v>
      </c>
      <c r="L67" s="78">
        <f t="shared" si="128"/>
        <v>0</v>
      </c>
      <c r="M67" s="78">
        <f t="shared" si="129"/>
        <v>0</v>
      </c>
      <c r="N67" s="11">
        <f t="shared" si="130"/>
        <v>0</v>
      </c>
      <c r="O67" s="11">
        <f t="shared" si="131"/>
        <v>0</v>
      </c>
      <c r="P67" s="23">
        <f t="shared" si="132"/>
        <v>0</v>
      </c>
      <c r="R67" s="26" t="s">
        <v>4</v>
      </c>
      <c r="S67" s="75">
        <v>1400</v>
      </c>
      <c r="T67" s="78">
        <v>1400</v>
      </c>
      <c r="U67" s="78">
        <v>1150</v>
      </c>
      <c r="V67" s="11">
        <v>1000</v>
      </c>
      <c r="W67" s="11">
        <v>1230</v>
      </c>
      <c r="X67" s="23">
        <v>1330</v>
      </c>
      <c r="Y67" s="26" t="s">
        <v>4</v>
      </c>
      <c r="Z67" s="75">
        <f t="shared" si="153"/>
        <v>0</v>
      </c>
      <c r="AA67" s="78">
        <f t="shared" si="133"/>
        <v>0</v>
      </c>
      <c r="AB67" s="78">
        <f t="shared" si="134"/>
        <v>0</v>
      </c>
      <c r="AC67" s="11">
        <f t="shared" si="154"/>
        <v>0</v>
      </c>
      <c r="AD67" s="11">
        <f t="shared" si="135"/>
        <v>-30</v>
      </c>
      <c r="AE67" s="23">
        <f t="shared" si="136"/>
        <v>-50</v>
      </c>
      <c r="AG67" s="26" t="s">
        <v>4</v>
      </c>
      <c r="AH67" s="10">
        <f t="shared" si="155"/>
        <v>0</v>
      </c>
      <c r="AI67" s="11">
        <f t="shared" si="137"/>
        <v>0</v>
      </c>
      <c r="AJ67" s="11">
        <f t="shared" si="138"/>
        <v>0</v>
      </c>
      <c r="AK67" s="11">
        <f t="shared" si="139"/>
        <v>0</v>
      </c>
      <c r="AL67" s="11">
        <f t="shared" si="140"/>
        <v>0</v>
      </c>
      <c r="AM67" s="23">
        <f t="shared" si="141"/>
        <v>0</v>
      </c>
      <c r="AN67" s="26" t="s">
        <v>4</v>
      </c>
      <c r="AO67" s="10">
        <f t="shared" si="156"/>
        <v>0</v>
      </c>
      <c r="AP67" s="11">
        <f t="shared" si="142"/>
        <v>0</v>
      </c>
      <c r="AQ67" s="11">
        <f t="shared" si="143"/>
        <v>0</v>
      </c>
      <c r="AR67" s="11">
        <f t="shared" si="144"/>
        <v>0</v>
      </c>
      <c r="AS67" s="11">
        <f t="shared" si="145"/>
        <v>30</v>
      </c>
      <c r="AT67" s="23">
        <f t="shared" si="146"/>
        <v>50</v>
      </c>
      <c r="AW67">
        <f t="shared" si="157"/>
        <v>1</v>
      </c>
      <c r="AX67">
        <f t="shared" si="147"/>
        <v>0</v>
      </c>
      <c r="AY67">
        <f t="shared" si="148"/>
        <v>0</v>
      </c>
      <c r="AZ67">
        <f t="shared" si="149"/>
        <v>0</v>
      </c>
      <c r="BA67">
        <f t="shared" si="150"/>
        <v>0</v>
      </c>
      <c r="BB67">
        <f t="shared" si="151"/>
        <v>1</v>
      </c>
    </row>
    <row r="68" spans="1:54" x14ac:dyDescent="0.25">
      <c r="A68" s="26" t="s">
        <v>8</v>
      </c>
      <c r="B68" s="26">
        <v>600</v>
      </c>
      <c r="C68">
        <v>1500</v>
      </c>
      <c r="D68" s="75">
        <v>0</v>
      </c>
      <c r="E68" s="78">
        <v>190</v>
      </c>
      <c r="F68" s="78">
        <v>0</v>
      </c>
      <c r="G68" s="11">
        <v>0</v>
      </c>
      <c r="H68" s="11">
        <v>460</v>
      </c>
      <c r="I68" s="23">
        <v>0</v>
      </c>
      <c r="J68" s="26" t="s">
        <v>8</v>
      </c>
      <c r="K68" s="75">
        <f t="shared" si="152"/>
        <v>0</v>
      </c>
      <c r="L68" s="78">
        <f t="shared" si="128"/>
        <v>0</v>
      </c>
      <c r="M68" s="78">
        <f t="shared" si="129"/>
        <v>0</v>
      </c>
      <c r="N68" s="11">
        <f t="shared" si="130"/>
        <v>0</v>
      </c>
      <c r="O68" s="11">
        <f t="shared" si="131"/>
        <v>0</v>
      </c>
      <c r="P68" s="23">
        <f t="shared" si="132"/>
        <v>0</v>
      </c>
      <c r="R68" s="26" t="s">
        <v>8</v>
      </c>
      <c r="S68" s="75">
        <v>0</v>
      </c>
      <c r="T68" s="78">
        <v>190</v>
      </c>
      <c r="U68" s="78">
        <v>0</v>
      </c>
      <c r="V68" s="11">
        <v>0</v>
      </c>
      <c r="W68" s="11">
        <v>460</v>
      </c>
      <c r="X68" s="23">
        <v>0</v>
      </c>
      <c r="Y68" s="26" t="s">
        <v>8</v>
      </c>
      <c r="Z68" s="75">
        <f t="shared" si="153"/>
        <v>0</v>
      </c>
      <c r="AA68" s="78">
        <f t="shared" si="133"/>
        <v>0</v>
      </c>
      <c r="AB68" s="78">
        <f t="shared" si="134"/>
        <v>0</v>
      </c>
      <c r="AC68" s="11">
        <f t="shared" si="154"/>
        <v>0</v>
      </c>
      <c r="AD68" s="11">
        <f t="shared" si="135"/>
        <v>0</v>
      </c>
      <c r="AE68" s="23">
        <f t="shared" si="136"/>
        <v>0</v>
      </c>
      <c r="AG68" s="26" t="s">
        <v>8</v>
      </c>
      <c r="AH68" s="10">
        <f t="shared" si="155"/>
        <v>0</v>
      </c>
      <c r="AI68" s="11">
        <f t="shared" si="137"/>
        <v>0</v>
      </c>
      <c r="AJ68" s="11">
        <f t="shared" si="138"/>
        <v>0</v>
      </c>
      <c r="AK68" s="11">
        <f t="shared" si="139"/>
        <v>0</v>
      </c>
      <c r="AL68" s="11">
        <f t="shared" si="140"/>
        <v>0</v>
      </c>
      <c r="AM68" s="23">
        <f t="shared" si="141"/>
        <v>0</v>
      </c>
      <c r="AN68" s="26" t="s">
        <v>8</v>
      </c>
      <c r="AO68" s="10">
        <f t="shared" si="156"/>
        <v>0</v>
      </c>
      <c r="AP68" s="11">
        <f t="shared" si="142"/>
        <v>0</v>
      </c>
      <c r="AQ68" s="11">
        <f t="shared" si="143"/>
        <v>0</v>
      </c>
      <c r="AR68" s="11">
        <f t="shared" si="144"/>
        <v>0</v>
      </c>
      <c r="AS68" s="11">
        <f t="shared" si="145"/>
        <v>0</v>
      </c>
      <c r="AT68" s="23">
        <f t="shared" si="146"/>
        <v>0</v>
      </c>
      <c r="AW68">
        <f t="shared" si="157"/>
        <v>1</v>
      </c>
      <c r="AX68">
        <f t="shared" si="147"/>
        <v>0</v>
      </c>
      <c r="AY68">
        <f t="shared" si="148"/>
        <v>0</v>
      </c>
      <c r="AZ68">
        <f t="shared" si="149"/>
        <v>0</v>
      </c>
      <c r="BA68">
        <f t="shared" si="150"/>
        <v>0</v>
      </c>
      <c r="BB68">
        <f t="shared" si="151"/>
        <v>0</v>
      </c>
    </row>
    <row r="69" spans="1:54" x14ac:dyDescent="0.25">
      <c r="A69" s="26" t="s">
        <v>16</v>
      </c>
      <c r="B69" s="26">
        <v>200</v>
      </c>
      <c r="C69">
        <v>1600</v>
      </c>
      <c r="D69" s="75">
        <v>-150</v>
      </c>
      <c r="E69" s="78">
        <v>-150</v>
      </c>
      <c r="F69" s="78">
        <v>-150</v>
      </c>
      <c r="G69" s="11">
        <v>-150</v>
      </c>
      <c r="H69" s="11">
        <v>-100</v>
      </c>
      <c r="I69" s="23">
        <v>-100</v>
      </c>
      <c r="J69" s="26" t="s">
        <v>16</v>
      </c>
      <c r="K69" s="75">
        <f t="shared" si="152"/>
        <v>0</v>
      </c>
      <c r="L69" s="78">
        <f t="shared" si="128"/>
        <v>0</v>
      </c>
      <c r="M69" s="78">
        <f t="shared" si="129"/>
        <v>0</v>
      </c>
      <c r="N69" s="11">
        <f t="shared" si="130"/>
        <v>0</v>
      </c>
      <c r="O69" s="11">
        <f t="shared" si="131"/>
        <v>0</v>
      </c>
      <c r="P69" s="23">
        <f t="shared" si="132"/>
        <v>0</v>
      </c>
      <c r="R69" s="26" t="s">
        <v>16</v>
      </c>
      <c r="S69" s="75">
        <v>-150</v>
      </c>
      <c r="T69" s="78">
        <v>-150</v>
      </c>
      <c r="U69" s="78">
        <v>-150</v>
      </c>
      <c r="V69" s="11">
        <v>-150</v>
      </c>
      <c r="W69" s="11">
        <v>-100</v>
      </c>
      <c r="X69" s="23">
        <v>-100</v>
      </c>
      <c r="Y69" s="26" t="s">
        <v>16</v>
      </c>
      <c r="Z69" s="75">
        <f t="shared" si="153"/>
        <v>0</v>
      </c>
      <c r="AA69" s="78">
        <f t="shared" si="133"/>
        <v>0</v>
      </c>
      <c r="AB69" s="78">
        <f t="shared" si="134"/>
        <v>0</v>
      </c>
      <c r="AC69" s="11">
        <f t="shared" si="154"/>
        <v>0</v>
      </c>
      <c r="AD69" s="11">
        <f t="shared" si="135"/>
        <v>0</v>
      </c>
      <c r="AE69" s="23">
        <f t="shared" si="136"/>
        <v>0</v>
      </c>
      <c r="AG69" s="26" t="s">
        <v>16</v>
      </c>
      <c r="AH69" s="10">
        <f t="shared" si="155"/>
        <v>0</v>
      </c>
      <c r="AI69" s="11">
        <f t="shared" si="137"/>
        <v>0</v>
      </c>
      <c r="AJ69" s="11">
        <f t="shared" si="138"/>
        <v>0</v>
      </c>
      <c r="AK69" s="11">
        <f t="shared" si="139"/>
        <v>0</v>
      </c>
      <c r="AL69" s="11">
        <f t="shared" si="140"/>
        <v>0</v>
      </c>
      <c r="AM69" s="23">
        <f t="shared" si="141"/>
        <v>0</v>
      </c>
      <c r="AN69" s="26" t="s">
        <v>16</v>
      </c>
      <c r="AO69" s="10">
        <f t="shared" si="156"/>
        <v>0</v>
      </c>
      <c r="AP69" s="11">
        <f t="shared" si="142"/>
        <v>0</v>
      </c>
      <c r="AQ69" s="11">
        <f t="shared" si="143"/>
        <v>0</v>
      </c>
      <c r="AR69" s="11">
        <f t="shared" si="144"/>
        <v>0</v>
      </c>
      <c r="AS69" s="11">
        <f t="shared" si="145"/>
        <v>0</v>
      </c>
      <c r="AT69" s="23">
        <f t="shared" si="146"/>
        <v>0</v>
      </c>
      <c r="AW69">
        <f t="shared" si="157"/>
        <v>1</v>
      </c>
      <c r="AX69">
        <f t="shared" si="147"/>
        <v>0</v>
      </c>
      <c r="AY69">
        <f t="shared" si="148"/>
        <v>0</v>
      </c>
      <c r="AZ69">
        <f t="shared" si="149"/>
        <v>0</v>
      </c>
      <c r="BA69">
        <f t="shared" si="150"/>
        <v>0</v>
      </c>
      <c r="BB69">
        <f t="shared" si="151"/>
        <v>0</v>
      </c>
    </row>
    <row r="70" spans="1:54" x14ac:dyDescent="0.25">
      <c r="A70" s="26" t="s">
        <v>17</v>
      </c>
      <c r="B70" s="26">
        <v>100</v>
      </c>
      <c r="C70">
        <v>1800</v>
      </c>
      <c r="D70" s="75">
        <v>-200</v>
      </c>
      <c r="E70" s="78">
        <v>-200</v>
      </c>
      <c r="F70" s="78">
        <v>-290</v>
      </c>
      <c r="G70" s="11">
        <v>-290</v>
      </c>
      <c r="H70" s="11">
        <v>-180</v>
      </c>
      <c r="I70" s="23">
        <v>-180</v>
      </c>
      <c r="J70" s="26" t="s">
        <v>17</v>
      </c>
      <c r="K70" s="75">
        <f t="shared" si="152"/>
        <v>0</v>
      </c>
      <c r="L70" s="78">
        <f t="shared" si="128"/>
        <v>0</v>
      </c>
      <c r="M70" s="78">
        <f t="shared" si="129"/>
        <v>0</v>
      </c>
      <c r="N70" s="11">
        <f t="shared" si="130"/>
        <v>0</v>
      </c>
      <c r="O70" s="11">
        <f t="shared" si="131"/>
        <v>0</v>
      </c>
      <c r="P70" s="23">
        <f t="shared" si="132"/>
        <v>0</v>
      </c>
      <c r="R70" s="26" t="s">
        <v>17</v>
      </c>
      <c r="S70" s="75">
        <v>-200</v>
      </c>
      <c r="T70" s="78">
        <v>-200</v>
      </c>
      <c r="U70" s="78">
        <v>-290</v>
      </c>
      <c r="V70" s="11">
        <v>-290</v>
      </c>
      <c r="W70" s="11">
        <v>-180</v>
      </c>
      <c r="X70" s="23">
        <v>-180</v>
      </c>
      <c r="Y70" s="26" t="s">
        <v>17</v>
      </c>
      <c r="Z70" s="75">
        <f t="shared" si="153"/>
        <v>0</v>
      </c>
      <c r="AA70" s="78">
        <f t="shared" si="133"/>
        <v>0</v>
      </c>
      <c r="AB70" s="78">
        <f t="shared" si="134"/>
        <v>0</v>
      </c>
      <c r="AC70" s="11">
        <f t="shared" si="154"/>
        <v>0</v>
      </c>
      <c r="AD70" s="11">
        <f t="shared" si="135"/>
        <v>0</v>
      </c>
      <c r="AE70" s="23">
        <f t="shared" si="136"/>
        <v>0</v>
      </c>
      <c r="AG70" s="26" t="s">
        <v>17</v>
      </c>
      <c r="AH70" s="10">
        <f t="shared" si="155"/>
        <v>0</v>
      </c>
      <c r="AI70" s="11">
        <f t="shared" si="137"/>
        <v>0</v>
      </c>
      <c r="AJ70" s="11">
        <f t="shared" si="138"/>
        <v>0</v>
      </c>
      <c r="AK70" s="11">
        <f t="shared" si="139"/>
        <v>0</v>
      </c>
      <c r="AL70" s="11">
        <f t="shared" si="140"/>
        <v>0</v>
      </c>
      <c r="AM70" s="23">
        <f t="shared" si="141"/>
        <v>0</v>
      </c>
      <c r="AN70" s="26" t="s">
        <v>17</v>
      </c>
      <c r="AO70" s="10">
        <f t="shared" si="156"/>
        <v>0</v>
      </c>
      <c r="AP70" s="11">
        <f t="shared" si="142"/>
        <v>0</v>
      </c>
      <c r="AQ70" s="11">
        <f t="shared" si="143"/>
        <v>0</v>
      </c>
      <c r="AR70" s="11">
        <f t="shared" si="144"/>
        <v>0</v>
      </c>
      <c r="AS70" s="11">
        <f t="shared" si="145"/>
        <v>0</v>
      </c>
      <c r="AT70" s="23">
        <f t="shared" si="146"/>
        <v>0</v>
      </c>
      <c r="AW70">
        <f t="shared" si="157"/>
        <v>1</v>
      </c>
      <c r="AX70">
        <f t="shared" si="147"/>
        <v>0</v>
      </c>
      <c r="AY70">
        <f t="shared" si="148"/>
        <v>0</v>
      </c>
      <c r="AZ70">
        <f t="shared" si="149"/>
        <v>0</v>
      </c>
      <c r="BA70">
        <f t="shared" si="150"/>
        <v>0</v>
      </c>
      <c r="BB70">
        <f t="shared" si="151"/>
        <v>0</v>
      </c>
    </row>
    <row r="71" spans="1:54" x14ac:dyDescent="0.25">
      <c r="A71" s="26" t="s">
        <v>18</v>
      </c>
      <c r="B71" s="26">
        <v>600</v>
      </c>
      <c r="C71">
        <v>2400</v>
      </c>
      <c r="D71" s="75">
        <v>-600</v>
      </c>
      <c r="E71" s="78">
        <v>-600</v>
      </c>
      <c r="F71" s="78">
        <v>-600</v>
      </c>
      <c r="G71" s="11">
        <v>-600</v>
      </c>
      <c r="H71" s="11">
        <v>-600</v>
      </c>
      <c r="I71" s="23">
        <v>-600</v>
      </c>
      <c r="J71" s="26" t="s">
        <v>18</v>
      </c>
      <c r="K71" s="75">
        <f t="shared" si="152"/>
        <v>0</v>
      </c>
      <c r="L71" s="78">
        <f t="shared" si="128"/>
        <v>0</v>
      </c>
      <c r="M71" s="78">
        <f t="shared" si="129"/>
        <v>0</v>
      </c>
      <c r="N71" s="11">
        <f t="shared" si="130"/>
        <v>0</v>
      </c>
      <c r="O71" s="11">
        <f t="shared" si="131"/>
        <v>0</v>
      </c>
      <c r="P71" s="23">
        <f t="shared" si="132"/>
        <v>0</v>
      </c>
      <c r="R71" s="26" t="s">
        <v>18</v>
      </c>
      <c r="S71" s="75">
        <v>-600</v>
      </c>
      <c r="T71" s="78">
        <v>-600</v>
      </c>
      <c r="U71" s="78">
        <v>-600</v>
      </c>
      <c r="V71" s="11">
        <v>-600</v>
      </c>
      <c r="W71" s="11">
        <v>-600</v>
      </c>
      <c r="X71" s="23">
        <v>-600</v>
      </c>
      <c r="Y71" s="26" t="s">
        <v>18</v>
      </c>
      <c r="Z71" s="75">
        <f t="shared" si="153"/>
        <v>0</v>
      </c>
      <c r="AA71" s="78">
        <f t="shared" si="133"/>
        <v>0</v>
      </c>
      <c r="AB71" s="78">
        <f t="shared" si="134"/>
        <v>0</v>
      </c>
      <c r="AC71" s="11">
        <f t="shared" si="154"/>
        <v>0</v>
      </c>
      <c r="AD71" s="11">
        <f t="shared" si="135"/>
        <v>0</v>
      </c>
      <c r="AE71" s="23">
        <f t="shared" si="136"/>
        <v>0</v>
      </c>
      <c r="AG71" s="26" t="s">
        <v>18</v>
      </c>
      <c r="AH71" s="10">
        <f t="shared" si="155"/>
        <v>0</v>
      </c>
      <c r="AI71" s="11">
        <f t="shared" si="137"/>
        <v>0</v>
      </c>
      <c r="AJ71" s="11">
        <f t="shared" si="138"/>
        <v>0</v>
      </c>
      <c r="AK71" s="11">
        <f t="shared" si="139"/>
        <v>0</v>
      </c>
      <c r="AL71" s="11">
        <f t="shared" si="140"/>
        <v>0</v>
      </c>
      <c r="AM71" s="23">
        <f t="shared" si="141"/>
        <v>0</v>
      </c>
      <c r="AN71" s="26" t="s">
        <v>18</v>
      </c>
      <c r="AO71" s="10">
        <f t="shared" si="156"/>
        <v>0</v>
      </c>
      <c r="AP71" s="11">
        <f t="shared" si="142"/>
        <v>0</v>
      </c>
      <c r="AQ71" s="11">
        <f t="shared" si="143"/>
        <v>0</v>
      </c>
      <c r="AR71" s="11">
        <f t="shared" si="144"/>
        <v>0</v>
      </c>
      <c r="AS71" s="11">
        <f t="shared" si="145"/>
        <v>0</v>
      </c>
      <c r="AT71" s="23">
        <f t="shared" si="146"/>
        <v>0</v>
      </c>
      <c r="AW71">
        <f t="shared" si="157"/>
        <v>1</v>
      </c>
      <c r="AX71">
        <f t="shared" si="147"/>
        <v>0</v>
      </c>
      <c r="AY71">
        <f t="shared" si="148"/>
        <v>0</v>
      </c>
      <c r="AZ71">
        <f t="shared" si="149"/>
        <v>0</v>
      </c>
      <c r="BA71">
        <f t="shared" si="150"/>
        <v>0</v>
      </c>
      <c r="BB71">
        <f t="shared" si="151"/>
        <v>0</v>
      </c>
    </row>
    <row r="72" spans="1:54" x14ac:dyDescent="0.25">
      <c r="A72" s="26" t="s">
        <v>5</v>
      </c>
      <c r="B72" s="26">
        <v>1500</v>
      </c>
      <c r="C72">
        <v>3000</v>
      </c>
      <c r="D72" s="75">
        <v>0</v>
      </c>
      <c r="E72" s="78">
        <v>0</v>
      </c>
      <c r="F72" s="78">
        <v>0</v>
      </c>
      <c r="G72" s="11">
        <v>0</v>
      </c>
      <c r="H72" s="11">
        <v>0</v>
      </c>
      <c r="I72" s="23">
        <v>0</v>
      </c>
      <c r="J72" s="26" t="s">
        <v>5</v>
      </c>
      <c r="K72" s="75">
        <f t="shared" si="152"/>
        <v>0</v>
      </c>
      <c r="L72" s="78">
        <f t="shared" si="128"/>
        <v>0</v>
      </c>
      <c r="M72" s="78">
        <f t="shared" si="129"/>
        <v>0</v>
      </c>
      <c r="N72" s="11">
        <f t="shared" si="130"/>
        <v>0</v>
      </c>
      <c r="O72" s="11">
        <f t="shared" si="131"/>
        <v>0</v>
      </c>
      <c r="P72" s="23">
        <f t="shared" si="132"/>
        <v>0</v>
      </c>
      <c r="R72" s="26" t="s">
        <v>5</v>
      </c>
      <c r="S72" s="75">
        <v>0</v>
      </c>
      <c r="T72" s="78">
        <v>0</v>
      </c>
      <c r="U72" s="78">
        <v>0</v>
      </c>
      <c r="V72" s="11">
        <v>0</v>
      </c>
      <c r="W72" s="11">
        <v>0</v>
      </c>
      <c r="X72" s="23">
        <v>0</v>
      </c>
      <c r="Y72" s="26" t="s">
        <v>5</v>
      </c>
      <c r="Z72" s="75">
        <f t="shared" si="153"/>
        <v>0</v>
      </c>
      <c r="AA72" s="78">
        <f t="shared" si="133"/>
        <v>0</v>
      </c>
      <c r="AB72" s="78">
        <f t="shared" si="134"/>
        <v>0</v>
      </c>
      <c r="AC72" s="11">
        <f t="shared" si="154"/>
        <v>0</v>
      </c>
      <c r="AD72" s="11">
        <f t="shared" si="135"/>
        <v>0</v>
      </c>
      <c r="AE72" s="23">
        <f t="shared" si="136"/>
        <v>0</v>
      </c>
      <c r="AG72" s="26" t="s">
        <v>5</v>
      </c>
      <c r="AH72" s="10">
        <f t="shared" si="155"/>
        <v>0</v>
      </c>
      <c r="AI72" s="11">
        <f t="shared" si="137"/>
        <v>0</v>
      </c>
      <c r="AJ72" s="11">
        <f t="shared" si="138"/>
        <v>0</v>
      </c>
      <c r="AK72" s="11">
        <f t="shared" si="139"/>
        <v>0</v>
      </c>
      <c r="AL72" s="11">
        <f t="shared" si="140"/>
        <v>0</v>
      </c>
      <c r="AM72" s="23">
        <f t="shared" si="141"/>
        <v>0</v>
      </c>
      <c r="AN72" s="26" t="s">
        <v>5</v>
      </c>
      <c r="AO72" s="10">
        <f t="shared" si="156"/>
        <v>0</v>
      </c>
      <c r="AP72" s="11">
        <f t="shared" si="142"/>
        <v>0</v>
      </c>
      <c r="AQ72" s="11">
        <f t="shared" si="143"/>
        <v>0</v>
      </c>
      <c r="AR72" s="11">
        <f t="shared" si="144"/>
        <v>0</v>
      </c>
      <c r="AS72" s="11">
        <f t="shared" si="145"/>
        <v>0</v>
      </c>
      <c r="AT72" s="23">
        <f t="shared" si="146"/>
        <v>0</v>
      </c>
      <c r="AW72">
        <f t="shared" si="157"/>
        <v>1</v>
      </c>
      <c r="AX72">
        <f t="shared" si="147"/>
        <v>0</v>
      </c>
      <c r="AY72">
        <f t="shared" si="148"/>
        <v>0</v>
      </c>
      <c r="AZ72">
        <f t="shared" si="149"/>
        <v>0</v>
      </c>
      <c r="BA72">
        <f t="shared" si="150"/>
        <v>0</v>
      </c>
      <c r="BB72">
        <f t="shared" si="151"/>
        <v>0</v>
      </c>
    </row>
    <row r="73" spans="1:54" x14ac:dyDescent="0.25">
      <c r="A73" s="26" t="s">
        <v>19</v>
      </c>
      <c r="B73" s="26">
        <v>0</v>
      </c>
      <c r="C73">
        <v>5000</v>
      </c>
      <c r="D73" s="75">
        <v>-100</v>
      </c>
      <c r="E73" s="78">
        <v>-300</v>
      </c>
      <c r="F73" s="78">
        <v>-310</v>
      </c>
      <c r="G73" s="11">
        <v>-310</v>
      </c>
      <c r="H73" s="11">
        <v>-660</v>
      </c>
      <c r="I73" s="23">
        <v>-100</v>
      </c>
      <c r="J73" s="26" t="s">
        <v>19</v>
      </c>
      <c r="K73" s="75">
        <f t="shared" si="152"/>
        <v>0</v>
      </c>
      <c r="L73" s="78">
        <f t="shared" si="128"/>
        <v>0</v>
      </c>
      <c r="M73" s="78">
        <f t="shared" si="129"/>
        <v>0</v>
      </c>
      <c r="N73" s="11">
        <f t="shared" si="130"/>
        <v>0</v>
      </c>
      <c r="O73" s="11">
        <f t="shared" si="131"/>
        <v>0</v>
      </c>
      <c r="P73" s="23">
        <f t="shared" si="132"/>
        <v>0</v>
      </c>
      <c r="R73" s="26" t="s">
        <v>19</v>
      </c>
      <c r="S73" s="75">
        <v>-100</v>
      </c>
      <c r="T73" s="78">
        <v>-300</v>
      </c>
      <c r="U73" s="78">
        <v>-310</v>
      </c>
      <c r="V73" s="11">
        <v>-310</v>
      </c>
      <c r="W73" s="11">
        <v>-660</v>
      </c>
      <c r="X73" s="23">
        <v>-100</v>
      </c>
      <c r="Y73" s="26" t="s">
        <v>19</v>
      </c>
      <c r="Z73" s="75">
        <f t="shared" si="153"/>
        <v>0</v>
      </c>
      <c r="AA73" s="78">
        <f t="shared" si="133"/>
        <v>0</v>
      </c>
      <c r="AB73" s="78">
        <f t="shared" si="134"/>
        <v>0</v>
      </c>
      <c r="AC73" s="11">
        <f t="shared" si="154"/>
        <v>0</v>
      </c>
      <c r="AD73" s="11">
        <f t="shared" si="135"/>
        <v>0</v>
      </c>
      <c r="AE73" s="23">
        <f t="shared" si="136"/>
        <v>0</v>
      </c>
      <c r="AG73" s="26" t="s">
        <v>19</v>
      </c>
      <c r="AH73" s="10">
        <f t="shared" si="155"/>
        <v>0</v>
      </c>
      <c r="AI73" s="11">
        <f t="shared" si="137"/>
        <v>0</v>
      </c>
      <c r="AJ73" s="11">
        <f t="shared" si="138"/>
        <v>0</v>
      </c>
      <c r="AK73" s="11">
        <f t="shared" si="139"/>
        <v>0</v>
      </c>
      <c r="AL73" s="11">
        <f t="shared" si="140"/>
        <v>0</v>
      </c>
      <c r="AM73" s="23">
        <f t="shared" si="141"/>
        <v>0</v>
      </c>
      <c r="AN73" s="26" t="s">
        <v>19</v>
      </c>
      <c r="AO73" s="10">
        <f t="shared" si="156"/>
        <v>0</v>
      </c>
      <c r="AP73" s="11">
        <f t="shared" si="142"/>
        <v>0</v>
      </c>
      <c r="AQ73" s="11">
        <f t="shared" si="143"/>
        <v>0</v>
      </c>
      <c r="AR73" s="11">
        <f t="shared" si="144"/>
        <v>0</v>
      </c>
      <c r="AS73" s="11">
        <f t="shared" si="145"/>
        <v>0</v>
      </c>
      <c r="AT73" s="23">
        <f t="shared" si="146"/>
        <v>0</v>
      </c>
      <c r="AW73">
        <f t="shared" si="157"/>
        <v>1</v>
      </c>
      <c r="AX73">
        <f t="shared" si="147"/>
        <v>0</v>
      </c>
      <c r="AY73">
        <f t="shared" si="148"/>
        <v>0</v>
      </c>
      <c r="AZ73">
        <f t="shared" si="149"/>
        <v>0</v>
      </c>
      <c r="BA73">
        <f t="shared" si="150"/>
        <v>0</v>
      </c>
      <c r="BB73">
        <f t="shared" si="151"/>
        <v>0</v>
      </c>
    </row>
    <row r="74" spans="1:54" x14ac:dyDescent="0.25">
      <c r="A74" s="26" t="s">
        <v>20</v>
      </c>
      <c r="B74" s="26">
        <v>0</v>
      </c>
      <c r="C74">
        <v>5000</v>
      </c>
      <c r="D74" s="75">
        <v>-100</v>
      </c>
      <c r="E74" s="78">
        <v>-100</v>
      </c>
      <c r="F74" s="78">
        <v>-100</v>
      </c>
      <c r="G74" s="11">
        <v>-100</v>
      </c>
      <c r="H74" s="11">
        <v>-100</v>
      </c>
      <c r="I74" s="23">
        <v>-100</v>
      </c>
      <c r="J74" s="26" t="s">
        <v>20</v>
      </c>
      <c r="K74" s="75">
        <f t="shared" si="152"/>
        <v>0</v>
      </c>
      <c r="L74" s="78">
        <f t="shared" si="128"/>
        <v>0</v>
      </c>
      <c r="M74" s="78">
        <f t="shared" si="129"/>
        <v>0</v>
      </c>
      <c r="N74" s="11">
        <f t="shared" si="130"/>
        <v>0</v>
      </c>
      <c r="O74" s="11">
        <f t="shared" si="131"/>
        <v>0</v>
      </c>
      <c r="P74" s="23">
        <f t="shared" si="132"/>
        <v>0</v>
      </c>
      <c r="R74" s="26" t="s">
        <v>20</v>
      </c>
      <c r="S74" s="75">
        <v>-100</v>
      </c>
      <c r="T74" s="78">
        <v>-100</v>
      </c>
      <c r="U74" s="78">
        <v>-100</v>
      </c>
      <c r="V74" s="11">
        <v>-100</v>
      </c>
      <c r="W74" s="11">
        <v>-100</v>
      </c>
      <c r="X74" s="23">
        <v>-100</v>
      </c>
      <c r="Y74" s="26" t="s">
        <v>20</v>
      </c>
      <c r="Z74" s="75">
        <f t="shared" si="153"/>
        <v>0</v>
      </c>
      <c r="AA74" s="78">
        <f t="shared" si="133"/>
        <v>0</v>
      </c>
      <c r="AB74" s="78">
        <f t="shared" si="134"/>
        <v>0</v>
      </c>
      <c r="AC74" s="11">
        <f t="shared" si="154"/>
        <v>0</v>
      </c>
      <c r="AD74" s="11">
        <f t="shared" si="135"/>
        <v>0</v>
      </c>
      <c r="AE74" s="23">
        <f t="shared" si="136"/>
        <v>0</v>
      </c>
      <c r="AG74" s="26" t="s">
        <v>20</v>
      </c>
      <c r="AH74" s="10">
        <f t="shared" si="155"/>
        <v>0</v>
      </c>
      <c r="AI74" s="11">
        <f t="shared" si="137"/>
        <v>0</v>
      </c>
      <c r="AJ74" s="11">
        <f t="shared" si="138"/>
        <v>0</v>
      </c>
      <c r="AK74" s="11">
        <f t="shared" si="139"/>
        <v>0</v>
      </c>
      <c r="AL74" s="11">
        <f t="shared" si="140"/>
        <v>0</v>
      </c>
      <c r="AM74" s="23">
        <f t="shared" si="141"/>
        <v>0</v>
      </c>
      <c r="AN74" s="26" t="s">
        <v>20</v>
      </c>
      <c r="AO74" s="10">
        <f t="shared" si="156"/>
        <v>0</v>
      </c>
      <c r="AP74" s="11">
        <f t="shared" si="142"/>
        <v>0</v>
      </c>
      <c r="AQ74" s="11">
        <f t="shared" si="143"/>
        <v>0</v>
      </c>
      <c r="AR74" s="11">
        <f t="shared" si="144"/>
        <v>0</v>
      </c>
      <c r="AS74" s="11">
        <f t="shared" si="145"/>
        <v>0</v>
      </c>
      <c r="AT74" s="23">
        <f t="shared" si="146"/>
        <v>0</v>
      </c>
      <c r="AW74">
        <f t="shared" si="157"/>
        <v>1</v>
      </c>
      <c r="AX74">
        <f t="shared" si="147"/>
        <v>0</v>
      </c>
      <c r="AY74">
        <f t="shared" si="148"/>
        <v>0</v>
      </c>
      <c r="AZ74">
        <f t="shared" si="149"/>
        <v>0</v>
      </c>
      <c r="BA74">
        <f t="shared" si="150"/>
        <v>0</v>
      </c>
      <c r="BB74">
        <f t="shared" si="151"/>
        <v>0</v>
      </c>
    </row>
    <row r="75" spans="1:54" x14ac:dyDescent="0.25">
      <c r="A75" s="26" t="s">
        <v>8</v>
      </c>
      <c r="B75" s="26">
        <v>0</v>
      </c>
      <c r="C75">
        <v>5000</v>
      </c>
      <c r="D75" s="75">
        <v>-600</v>
      </c>
      <c r="E75" s="78">
        <v>-600</v>
      </c>
      <c r="F75" s="78">
        <v>-540</v>
      </c>
      <c r="G75" s="11">
        <v>-535</v>
      </c>
      <c r="H75" s="11">
        <v>-600</v>
      </c>
      <c r="I75" s="23">
        <v>-600</v>
      </c>
      <c r="J75" s="26" t="s">
        <v>8</v>
      </c>
      <c r="K75" s="75">
        <f t="shared" si="152"/>
        <v>0</v>
      </c>
      <c r="L75" s="78">
        <f t="shared" si="128"/>
        <v>0</v>
      </c>
      <c r="M75" s="78">
        <f t="shared" si="129"/>
        <v>0</v>
      </c>
      <c r="N75" s="11">
        <f t="shared" si="130"/>
        <v>0</v>
      </c>
      <c r="O75" s="11">
        <f t="shared" si="131"/>
        <v>0</v>
      </c>
      <c r="P75" s="23">
        <f t="shared" si="132"/>
        <v>0</v>
      </c>
      <c r="R75" s="26" t="s">
        <v>8</v>
      </c>
      <c r="S75" s="75">
        <v>-600</v>
      </c>
      <c r="T75" s="78">
        <v>-600</v>
      </c>
      <c r="U75" s="78">
        <v>-540</v>
      </c>
      <c r="V75" s="11">
        <v>-535</v>
      </c>
      <c r="W75" s="11">
        <v>-600</v>
      </c>
      <c r="X75" s="23">
        <v>-600</v>
      </c>
      <c r="Y75" s="26" t="s">
        <v>8</v>
      </c>
      <c r="Z75" s="75">
        <f t="shared" si="153"/>
        <v>0</v>
      </c>
      <c r="AA75" s="78">
        <f t="shared" si="133"/>
        <v>0</v>
      </c>
      <c r="AB75" s="78">
        <f t="shared" si="134"/>
        <v>0</v>
      </c>
      <c r="AC75" s="11">
        <f t="shared" si="154"/>
        <v>0</v>
      </c>
      <c r="AD75" s="11">
        <f t="shared" si="135"/>
        <v>0</v>
      </c>
      <c r="AE75" s="23">
        <f t="shared" si="136"/>
        <v>0</v>
      </c>
      <c r="AG75" s="26" t="s">
        <v>8</v>
      </c>
      <c r="AH75" s="10">
        <f t="shared" si="155"/>
        <v>0</v>
      </c>
      <c r="AI75" s="11">
        <f t="shared" si="137"/>
        <v>0</v>
      </c>
      <c r="AJ75" s="11">
        <f t="shared" si="138"/>
        <v>0</v>
      </c>
      <c r="AK75" s="11">
        <f t="shared" si="139"/>
        <v>0</v>
      </c>
      <c r="AL75" s="11">
        <f t="shared" si="140"/>
        <v>0</v>
      </c>
      <c r="AM75" s="23">
        <f t="shared" si="141"/>
        <v>0</v>
      </c>
      <c r="AN75" s="26" t="s">
        <v>8</v>
      </c>
      <c r="AO75" s="10">
        <f t="shared" si="156"/>
        <v>0</v>
      </c>
      <c r="AP75" s="11">
        <f t="shared" si="142"/>
        <v>0</v>
      </c>
      <c r="AQ75" s="11">
        <f t="shared" si="143"/>
        <v>0</v>
      </c>
      <c r="AR75" s="11">
        <f t="shared" si="144"/>
        <v>0</v>
      </c>
      <c r="AS75" s="11">
        <f t="shared" si="145"/>
        <v>0</v>
      </c>
      <c r="AT75" s="23">
        <f t="shared" si="146"/>
        <v>0</v>
      </c>
      <c r="AW75">
        <f t="shared" si="157"/>
        <v>1</v>
      </c>
      <c r="AX75">
        <f t="shared" si="147"/>
        <v>0</v>
      </c>
      <c r="AY75">
        <f t="shared" si="148"/>
        <v>0</v>
      </c>
      <c r="AZ75">
        <f t="shared" si="149"/>
        <v>0</v>
      </c>
      <c r="BA75">
        <f t="shared" si="150"/>
        <v>0</v>
      </c>
      <c r="BB75">
        <f t="shared" si="151"/>
        <v>0</v>
      </c>
    </row>
    <row r="76" spans="1:54" x14ac:dyDescent="0.25">
      <c r="A76" s="27" t="s">
        <v>59</v>
      </c>
      <c r="B76" s="27"/>
      <c r="C76">
        <v>75000</v>
      </c>
      <c r="D76" s="75">
        <v>0</v>
      </c>
      <c r="E76" s="78">
        <v>0</v>
      </c>
      <c r="F76" s="78">
        <v>0</v>
      </c>
      <c r="G76" s="53">
        <v>0</v>
      </c>
      <c r="H76" s="53">
        <v>0</v>
      </c>
      <c r="I76" s="23">
        <v>0</v>
      </c>
      <c r="J76" s="27" t="s">
        <v>59</v>
      </c>
      <c r="K76" s="75">
        <f t="shared" si="152"/>
        <v>0</v>
      </c>
      <c r="L76" s="78">
        <f t="shared" si="128"/>
        <v>0</v>
      </c>
      <c r="M76" s="78">
        <f t="shared" si="129"/>
        <v>0</v>
      </c>
      <c r="N76" s="11">
        <f t="shared" si="130"/>
        <v>0</v>
      </c>
      <c r="O76" s="11">
        <f t="shared" si="131"/>
        <v>0</v>
      </c>
      <c r="P76" s="23">
        <f t="shared" si="132"/>
        <v>0</v>
      </c>
      <c r="R76" s="27" t="s">
        <v>59</v>
      </c>
      <c r="S76" s="75">
        <v>0</v>
      </c>
      <c r="T76" s="78">
        <v>0</v>
      </c>
      <c r="U76" s="78">
        <v>0</v>
      </c>
      <c r="V76" s="53">
        <v>0</v>
      </c>
      <c r="W76" s="53">
        <v>0</v>
      </c>
      <c r="X76" s="23">
        <v>0</v>
      </c>
      <c r="Y76" s="27" t="s">
        <v>59</v>
      </c>
      <c r="Z76" s="75">
        <f t="shared" si="153"/>
        <v>0</v>
      </c>
      <c r="AA76" s="78">
        <f t="shared" si="133"/>
        <v>0</v>
      </c>
      <c r="AB76" s="78">
        <f t="shared" si="134"/>
        <v>0</v>
      </c>
      <c r="AC76" s="11">
        <f t="shared" si="154"/>
        <v>0</v>
      </c>
      <c r="AD76" s="11">
        <f t="shared" si="135"/>
        <v>0</v>
      </c>
      <c r="AE76" s="23">
        <f t="shared" si="136"/>
        <v>0</v>
      </c>
      <c r="AG76" s="27" t="s">
        <v>59</v>
      </c>
      <c r="AH76" s="10">
        <f t="shared" si="155"/>
        <v>0</v>
      </c>
      <c r="AI76" s="11">
        <f t="shared" si="137"/>
        <v>0</v>
      </c>
      <c r="AJ76" s="11">
        <f t="shared" si="138"/>
        <v>0</v>
      </c>
      <c r="AK76" s="11">
        <f t="shared" si="139"/>
        <v>0</v>
      </c>
      <c r="AL76" s="11">
        <f t="shared" si="140"/>
        <v>0</v>
      </c>
      <c r="AM76" s="23">
        <f t="shared" si="141"/>
        <v>0</v>
      </c>
      <c r="AN76" s="27" t="s">
        <v>59</v>
      </c>
      <c r="AO76" s="10">
        <f t="shared" si="156"/>
        <v>0</v>
      </c>
      <c r="AP76" s="11">
        <f t="shared" si="142"/>
        <v>0</v>
      </c>
      <c r="AQ76" s="11">
        <f t="shared" si="143"/>
        <v>0</v>
      </c>
      <c r="AR76" s="11">
        <f t="shared" si="144"/>
        <v>0</v>
      </c>
      <c r="AS76" s="11">
        <f t="shared" si="145"/>
        <v>0</v>
      </c>
      <c r="AT76" s="23">
        <f t="shared" si="146"/>
        <v>0</v>
      </c>
      <c r="AW76">
        <f t="shared" si="157"/>
        <v>1</v>
      </c>
      <c r="AX76">
        <f t="shared" si="147"/>
        <v>0</v>
      </c>
      <c r="AY76">
        <f t="shared" si="148"/>
        <v>0</v>
      </c>
      <c r="AZ76">
        <f t="shared" si="149"/>
        <v>0</v>
      </c>
      <c r="BA76">
        <f t="shared" si="150"/>
        <v>0</v>
      </c>
      <c r="BB76">
        <f t="shared" si="151"/>
        <v>0</v>
      </c>
    </row>
    <row r="77" spans="1:54" x14ac:dyDescent="0.25">
      <c r="A77" s="30"/>
      <c r="B77" s="15"/>
      <c r="C77" s="31"/>
      <c r="D77" s="76">
        <f t="shared" ref="D77:I77" si="158">SUM(D63:D76)</f>
        <v>0</v>
      </c>
      <c r="E77" s="79">
        <f t="shared" si="158"/>
        <v>0</v>
      </c>
      <c r="F77" s="79">
        <f t="shared" si="158"/>
        <v>0</v>
      </c>
      <c r="G77" s="31">
        <f t="shared" si="158"/>
        <v>0</v>
      </c>
      <c r="H77" s="31">
        <f t="shared" si="158"/>
        <v>30</v>
      </c>
      <c r="I77" s="32">
        <f t="shared" si="158"/>
        <v>50</v>
      </c>
      <c r="J77" s="30"/>
      <c r="K77" s="76">
        <f>SUM(K63:K75)</f>
        <v>0</v>
      </c>
      <c r="L77" s="79">
        <f t="shared" ref="L77:P77" si="159">SUM(L63:L75)</f>
        <v>0</v>
      </c>
      <c r="M77" s="79">
        <f t="shared" si="159"/>
        <v>0</v>
      </c>
      <c r="N77" s="31">
        <f t="shared" si="159"/>
        <v>0</v>
      </c>
      <c r="O77" s="31">
        <f t="shared" si="159"/>
        <v>30</v>
      </c>
      <c r="P77" s="32">
        <f t="shared" si="159"/>
        <v>50</v>
      </c>
      <c r="R77" s="30"/>
      <c r="S77" s="76">
        <f t="shared" ref="S77:X77" si="160">SUM(S63:S76)</f>
        <v>0</v>
      </c>
      <c r="T77" s="79">
        <f t="shared" si="160"/>
        <v>0</v>
      </c>
      <c r="U77" s="79">
        <f t="shared" si="160"/>
        <v>0</v>
      </c>
      <c r="V77" s="31">
        <f t="shared" si="160"/>
        <v>0</v>
      </c>
      <c r="W77" s="31">
        <f t="shared" si="160"/>
        <v>0</v>
      </c>
      <c r="X77" s="32">
        <f t="shared" si="160"/>
        <v>0</v>
      </c>
      <c r="Y77" s="30"/>
      <c r="Z77" s="76">
        <f>SUM(Z63:Z75)</f>
        <v>0</v>
      </c>
      <c r="AA77" s="79">
        <f t="shared" ref="AA77:AE77" si="161">SUM(AA63:AA75)</f>
        <v>0</v>
      </c>
      <c r="AB77" s="79">
        <f t="shared" si="161"/>
        <v>0</v>
      </c>
      <c r="AC77" s="31">
        <f t="shared" si="161"/>
        <v>0</v>
      </c>
      <c r="AD77" s="31">
        <f t="shared" si="161"/>
        <v>0</v>
      </c>
      <c r="AE77" s="32">
        <f t="shared" si="161"/>
        <v>0</v>
      </c>
      <c r="AG77" s="30"/>
      <c r="AH77" s="30">
        <f>SUM(AH63:AH75)</f>
        <v>0</v>
      </c>
      <c r="AI77" s="31">
        <f t="shared" ref="AI77:AM77" si="162">SUM(AI63:AI75)</f>
        <v>0</v>
      </c>
      <c r="AJ77" s="31">
        <f t="shared" si="162"/>
        <v>0</v>
      </c>
      <c r="AK77" s="31">
        <f t="shared" si="162"/>
        <v>0</v>
      </c>
      <c r="AL77" s="31">
        <f t="shared" si="162"/>
        <v>30</v>
      </c>
      <c r="AM77" s="32">
        <f t="shared" si="162"/>
        <v>50</v>
      </c>
      <c r="AN77" s="30"/>
      <c r="AO77" s="30">
        <f>SUM(AO63:AO75)</f>
        <v>0</v>
      </c>
      <c r="AP77" s="31">
        <f t="shared" ref="AP77:AT77" si="163">SUM(AP63:AP75)</f>
        <v>0</v>
      </c>
      <c r="AQ77" s="31">
        <f t="shared" si="163"/>
        <v>0</v>
      </c>
      <c r="AR77" s="31">
        <f t="shared" si="163"/>
        <v>0</v>
      </c>
      <c r="AS77" s="31">
        <f t="shared" si="163"/>
        <v>30</v>
      </c>
      <c r="AT77" s="32">
        <f t="shared" si="163"/>
        <v>50</v>
      </c>
    </row>
    <row r="78" spans="1:54" x14ac:dyDescent="0.25">
      <c r="A78" s="42" t="s">
        <v>71</v>
      </c>
      <c r="R78" s="94" t="s">
        <v>126</v>
      </c>
      <c r="S78">
        <f>SUMIFS(S63:S76,BidsOffers!$L$65:$L$78,$R78)</f>
        <v>950</v>
      </c>
      <c r="T78">
        <f>SUMIFS(T63:T76,BidsOffers!$L$65:$L$78,$R78)</f>
        <v>960</v>
      </c>
      <c r="U78">
        <f>SUMIFS(U63:U76,BidsOffers!$L$65:$L$78,$R78)</f>
        <v>860</v>
      </c>
      <c r="V78">
        <f>SUMIFS(V63:V76,BidsOffers!$L$65:$L$78,$R78)</f>
        <v>855</v>
      </c>
      <c r="W78">
        <f>SUMIFS(W63:W76,BidsOffers!$L$65:$L$78,$R78)</f>
        <v>1000</v>
      </c>
      <c r="X78">
        <f>SUMIFS(X63:X76,BidsOffers!$L$65:$L$78,$R78)</f>
        <v>900</v>
      </c>
      <c r="AG78" s="64" t="s">
        <v>76</v>
      </c>
      <c r="AN78" s="63" t="s">
        <v>77</v>
      </c>
    </row>
    <row r="79" spans="1:54" x14ac:dyDescent="0.25">
      <c r="R79" s="94" t="s">
        <v>127</v>
      </c>
      <c r="S79">
        <f>SUMIFS(S63:S76,BidsOffers!$L$65:$L$78,$R79)</f>
        <v>-950</v>
      </c>
      <c r="T79">
        <f>SUMIFS(T63:T76,BidsOffers!$L$65:$L$78,$R79)</f>
        <v>-960</v>
      </c>
      <c r="U79">
        <f>SUMIFS(U63:U76,BidsOffers!$L$65:$L$78,$R79)</f>
        <v>-860</v>
      </c>
      <c r="V79">
        <f>SUMIFS(V63:V76,BidsOffers!$L$65:$L$78,$R79)</f>
        <v>-855</v>
      </c>
      <c r="W79">
        <f>SUMIFS(W63:W76,BidsOffers!$L$65:$L$78,$R79)</f>
        <v>-1000</v>
      </c>
      <c r="X79">
        <f>SUMIFS(X63:X76,BidsOffers!$L$65:$L$78,$R79)</f>
        <v>-900</v>
      </c>
      <c r="AG79" s="72" t="s">
        <v>89</v>
      </c>
      <c r="AH79" s="73">
        <f>IF(SUM(AO63:AO76)=0,BidsOffers!D$58,ROUND(SUMPRODUCT(AO63:AO76,$C63:$C76)/SUM(AO63:AO76),2))</f>
        <v>1000</v>
      </c>
      <c r="AI79" s="73">
        <f>IF(SUM(AP63:AP76)=0,BidsOffers!E$58,ROUND(SUMPRODUCT(AP63:AP76,$C63:$C76)/SUM(AP63:AP76),2))</f>
        <v>1500</v>
      </c>
      <c r="AJ79" s="73">
        <f>IF(SUM(AQ63:AQ76)=0,BidsOffers!F$58,ROUND(SUMPRODUCT(AQ63:AQ76,$C63:$C76)/SUM(AQ63:AQ76),2))</f>
        <v>1000</v>
      </c>
      <c r="AK79" s="73">
        <f>IF(SUM(AR63:AR76)=0,BidsOffers!G$58,ROUND(SUMPRODUCT(AR63:AR76,$C63:$C76)/SUM(AR63:AR76),2))</f>
        <v>1000</v>
      </c>
      <c r="AL79" s="73">
        <f>IF(SUM(AS63:AS76)=0,BidsOffers!H$58,ROUND(SUMPRODUCT(AS63:AS76,$C63:$C76)/SUM(AS63:AS76),2))</f>
        <v>1000</v>
      </c>
      <c r="AM79" s="73">
        <f>IF(SUM(AT63:AT76)=0,BidsOffers!I$58,ROUND(SUMPRODUCT(AT63:AT76,$C63:$C76)/SUM(AT63:AT76),2))</f>
        <v>1000</v>
      </c>
      <c r="AN79" s="65"/>
    </row>
    <row r="80" spans="1:54" x14ac:dyDescent="0.25">
      <c r="AG80" s="72"/>
      <c r="AH80" s="73"/>
      <c r="AI80" s="73"/>
      <c r="AJ80" s="73"/>
      <c r="AK80" s="73"/>
      <c r="AL80" s="73"/>
      <c r="AM80" s="73"/>
      <c r="AN80" s="65"/>
    </row>
    <row r="81" spans="1:54" x14ac:dyDescent="0.25">
      <c r="A81" s="83" t="s">
        <v>96</v>
      </c>
      <c r="B81" s="83"/>
      <c r="C81" s="83"/>
      <c r="D81" s="83"/>
      <c r="E81" s="83"/>
      <c r="F81" s="83"/>
      <c r="G81" s="83"/>
      <c r="H81" s="83"/>
      <c r="I81" s="83"/>
      <c r="J81" s="83" t="s">
        <v>106</v>
      </c>
      <c r="K81" s="83"/>
      <c r="L81" s="83"/>
      <c r="M81" s="83"/>
      <c r="N81" s="83"/>
      <c r="O81" s="83"/>
      <c r="P81" s="83"/>
      <c r="R81" s="83" t="s">
        <v>108</v>
      </c>
      <c r="S81" s="83"/>
      <c r="T81" s="83"/>
      <c r="U81" s="83"/>
      <c r="V81" s="83"/>
      <c r="W81" s="83"/>
      <c r="X81" s="83"/>
      <c r="Y81" s="83" t="s">
        <v>69</v>
      </c>
      <c r="Z81" s="83"/>
      <c r="AA81" s="83"/>
      <c r="AB81" s="83"/>
      <c r="AC81" s="83"/>
      <c r="AD81" s="83"/>
      <c r="AE81" s="83"/>
      <c r="AG81" s="84" t="s">
        <v>112</v>
      </c>
      <c r="AH81" s="85"/>
      <c r="AI81" s="85"/>
      <c r="AJ81" s="85"/>
      <c r="AK81" s="85"/>
      <c r="AL81" s="85"/>
      <c r="AM81" s="86"/>
      <c r="AN81" s="84" t="s">
        <v>113</v>
      </c>
      <c r="AO81" s="85"/>
      <c r="AP81" s="85"/>
      <c r="AQ81" s="85"/>
      <c r="AR81" s="85"/>
      <c r="AS81" s="85"/>
      <c r="AT81" s="86"/>
    </row>
    <row r="82" spans="1:54" x14ac:dyDescent="0.25">
      <c r="A82" s="70"/>
      <c r="B82" s="71" t="s">
        <v>6</v>
      </c>
      <c r="C82" s="70" t="s">
        <v>7</v>
      </c>
      <c r="D82" s="70" t="s">
        <v>9</v>
      </c>
      <c r="E82" s="70" t="s">
        <v>10</v>
      </c>
      <c r="F82" s="70" t="s">
        <v>11</v>
      </c>
      <c r="G82" s="70" t="s">
        <v>12</v>
      </c>
      <c r="H82" s="70" t="s">
        <v>13</v>
      </c>
      <c r="I82" s="70" t="s">
        <v>14</v>
      </c>
      <c r="J82" s="70"/>
      <c r="K82" s="70" t="s">
        <v>9</v>
      </c>
      <c r="L82" s="70" t="s">
        <v>10</v>
      </c>
      <c r="M82" s="70" t="s">
        <v>11</v>
      </c>
      <c r="N82" s="70" t="s">
        <v>12</v>
      </c>
      <c r="O82" s="70" t="s">
        <v>13</v>
      </c>
      <c r="P82" s="70" t="s">
        <v>14</v>
      </c>
      <c r="R82" s="70"/>
      <c r="S82" s="70" t="s">
        <v>9</v>
      </c>
      <c r="T82" s="70" t="s">
        <v>10</v>
      </c>
      <c r="U82" s="70" t="s">
        <v>11</v>
      </c>
      <c r="V82" s="70" t="s">
        <v>12</v>
      </c>
      <c r="W82" s="70" t="s">
        <v>13</v>
      </c>
      <c r="X82" s="70" t="s">
        <v>14</v>
      </c>
      <c r="Y82" s="70"/>
      <c r="Z82" s="70" t="s">
        <v>9</v>
      </c>
      <c r="AA82" s="70" t="s">
        <v>10</v>
      </c>
      <c r="AB82" s="70" t="s">
        <v>11</v>
      </c>
      <c r="AC82" s="70" t="s">
        <v>12</v>
      </c>
      <c r="AD82" s="70" t="s">
        <v>13</v>
      </c>
      <c r="AE82" s="70" t="s">
        <v>14</v>
      </c>
      <c r="AG82" s="70"/>
      <c r="AH82" s="70" t="s">
        <v>9</v>
      </c>
      <c r="AI82" s="70" t="s">
        <v>10</v>
      </c>
      <c r="AJ82" s="70" t="s">
        <v>11</v>
      </c>
      <c r="AK82" s="70" t="s">
        <v>12</v>
      </c>
      <c r="AL82" s="70" t="s">
        <v>13</v>
      </c>
      <c r="AM82" s="70" t="s">
        <v>14</v>
      </c>
      <c r="AN82" s="70"/>
      <c r="AO82" s="70" t="s">
        <v>9</v>
      </c>
      <c r="AP82" s="70" t="s">
        <v>10</v>
      </c>
      <c r="AQ82" s="70" t="s">
        <v>11</v>
      </c>
      <c r="AR82" s="70" t="s">
        <v>12</v>
      </c>
      <c r="AS82" s="70" t="s">
        <v>13</v>
      </c>
      <c r="AT82" s="70" t="s">
        <v>14</v>
      </c>
    </row>
    <row r="83" spans="1:54" x14ac:dyDescent="0.25">
      <c r="A83" s="25" t="s">
        <v>0</v>
      </c>
      <c r="B83" s="25">
        <v>300</v>
      </c>
      <c r="C83">
        <v>0</v>
      </c>
      <c r="D83" s="74">
        <v>0</v>
      </c>
      <c r="E83" s="77">
        <v>0</v>
      </c>
      <c r="F83" s="77">
        <v>240</v>
      </c>
      <c r="G83" s="77">
        <v>240</v>
      </c>
      <c r="H83" s="7">
        <v>0</v>
      </c>
      <c r="I83" s="22">
        <v>0</v>
      </c>
      <c r="J83" s="25" t="s">
        <v>0</v>
      </c>
      <c r="K83" s="74">
        <f>D83-S63</f>
        <v>0</v>
      </c>
      <c r="L83" s="77">
        <f t="shared" ref="L83:L96" si="164">E83-T63</f>
        <v>0</v>
      </c>
      <c r="M83" s="77">
        <f t="shared" ref="M83:M96" si="165">F83-U63</f>
        <v>0</v>
      </c>
      <c r="N83" s="77">
        <f t="shared" ref="N83:N96" si="166">G83-V63</f>
        <v>0</v>
      </c>
      <c r="O83" s="7">
        <f t="shared" ref="O83:O96" si="167">H83-W63</f>
        <v>0</v>
      </c>
      <c r="P83" s="22">
        <f t="shared" ref="P83:P96" si="168">I83-X63</f>
        <v>0</v>
      </c>
      <c r="R83" s="25" t="s">
        <v>0</v>
      </c>
      <c r="S83" s="74">
        <v>0</v>
      </c>
      <c r="T83" s="77">
        <v>0</v>
      </c>
      <c r="U83" s="77">
        <v>240</v>
      </c>
      <c r="V83" s="77">
        <v>240</v>
      </c>
      <c r="W83" s="7">
        <v>0</v>
      </c>
      <c r="X83" s="22">
        <v>0</v>
      </c>
      <c r="Y83" s="25" t="s">
        <v>0</v>
      </c>
      <c r="Z83" s="74">
        <f>S83-S63</f>
        <v>0</v>
      </c>
      <c r="AA83" s="77">
        <f t="shared" ref="AA83:AA96" si="169">T83-T63</f>
        <v>0</v>
      </c>
      <c r="AB83" s="77">
        <f t="shared" ref="AB83:AB96" si="170">U83-U63</f>
        <v>0</v>
      </c>
      <c r="AC83" s="77">
        <f t="shared" ref="AC83:AC96" si="171">V83-V63</f>
        <v>0</v>
      </c>
      <c r="AD83" s="7">
        <f t="shared" ref="AD83:AD96" si="172">W83-W63</f>
        <v>0</v>
      </c>
      <c r="AE83" s="22">
        <f t="shared" ref="AE83:AE96" si="173">X83-X63</f>
        <v>0</v>
      </c>
      <c r="AG83" s="25" t="s">
        <v>0</v>
      </c>
      <c r="AH83" s="6">
        <f>K83</f>
        <v>0</v>
      </c>
      <c r="AI83" s="7">
        <f t="shared" ref="AI83:AI96" si="174">L83</f>
        <v>0</v>
      </c>
      <c r="AJ83" s="7">
        <f t="shared" ref="AJ83:AJ96" si="175">M83</f>
        <v>0</v>
      </c>
      <c r="AK83" s="7">
        <f t="shared" ref="AK83:AK96" si="176">N83</f>
        <v>0</v>
      </c>
      <c r="AL83" s="7">
        <f t="shared" ref="AL83:AL96" si="177">O83</f>
        <v>0</v>
      </c>
      <c r="AM83" s="22">
        <f t="shared" ref="AM83:AM96" si="178">P83</f>
        <v>0</v>
      </c>
      <c r="AN83" s="25" t="s">
        <v>0</v>
      </c>
      <c r="AO83" s="6">
        <f>AH83-Z83</f>
        <v>0</v>
      </c>
      <c r="AP83" s="7">
        <f t="shared" ref="AP83:AP96" si="179">AI83-AA83</f>
        <v>0</v>
      </c>
      <c r="AQ83" s="7">
        <f t="shared" ref="AQ83:AQ96" si="180">AJ83-AB83</f>
        <v>0</v>
      </c>
      <c r="AR83" s="7">
        <f t="shared" ref="AR83:AR96" si="181">AK83-AC83</f>
        <v>0</v>
      </c>
      <c r="AS83" s="7">
        <f t="shared" ref="AS83:AS96" si="182">AL83-AD83</f>
        <v>0</v>
      </c>
      <c r="AT83" s="22">
        <f t="shared" ref="AT83:AT96" si="183">AM83-AE83</f>
        <v>0</v>
      </c>
      <c r="AW83">
        <f>IF(SIGN(AO83)=SIGN(AO$17),1,0)</f>
        <v>1</v>
      </c>
      <c r="AX83">
        <f t="shared" ref="AX83:AX96" si="184">IF(SIGN(AP83)=SIGN(AP$17),1,0)</f>
        <v>0</v>
      </c>
      <c r="AY83">
        <f t="shared" ref="AY83:AY96" si="185">IF(SIGN(AQ83)=SIGN(AQ$17),1,0)</f>
        <v>0</v>
      </c>
      <c r="AZ83">
        <f t="shared" ref="AZ83:AZ96" si="186">IF(SIGN(AR83)=SIGN(AR$17),1,0)</f>
        <v>0</v>
      </c>
      <c r="BA83">
        <f t="shared" ref="BA83:BA96" si="187">IF(SIGN(AS83)=SIGN(AS$17),1,0)</f>
        <v>0</v>
      </c>
      <c r="BB83">
        <f t="shared" ref="BB83:BB96" si="188">IF(SIGN(AT83)=SIGN(AT$17),1,0)</f>
        <v>0</v>
      </c>
    </row>
    <row r="84" spans="1:54" x14ac:dyDescent="0.25">
      <c r="A84" s="26" t="s">
        <v>1</v>
      </c>
      <c r="B84" s="26">
        <v>300</v>
      </c>
      <c r="C84">
        <v>0</v>
      </c>
      <c r="D84" s="75">
        <v>0</v>
      </c>
      <c r="E84" s="78">
        <v>0</v>
      </c>
      <c r="F84" s="78">
        <v>240</v>
      </c>
      <c r="G84" s="78">
        <v>240</v>
      </c>
      <c r="H84" s="11">
        <v>0</v>
      </c>
      <c r="I84" s="23">
        <v>0</v>
      </c>
      <c r="J84" s="26" t="s">
        <v>1</v>
      </c>
      <c r="K84" s="75">
        <f t="shared" ref="K84:K96" si="189">D84-S64</f>
        <v>0</v>
      </c>
      <c r="L84" s="78">
        <f t="shared" si="164"/>
        <v>0</v>
      </c>
      <c r="M84" s="78">
        <f t="shared" si="165"/>
        <v>0</v>
      </c>
      <c r="N84" s="78">
        <f t="shared" si="166"/>
        <v>0</v>
      </c>
      <c r="O84" s="11">
        <f t="shared" si="167"/>
        <v>0</v>
      </c>
      <c r="P84" s="23">
        <f t="shared" si="168"/>
        <v>0</v>
      </c>
      <c r="R84" s="26" t="s">
        <v>1</v>
      </c>
      <c r="S84" s="75">
        <v>0</v>
      </c>
      <c r="T84" s="78">
        <v>0</v>
      </c>
      <c r="U84" s="78">
        <v>240</v>
      </c>
      <c r="V84" s="78">
        <v>240</v>
      </c>
      <c r="W84" s="11">
        <v>0</v>
      </c>
      <c r="X84" s="23">
        <v>0</v>
      </c>
      <c r="Y84" s="26" t="s">
        <v>1</v>
      </c>
      <c r="Z84" s="75">
        <f t="shared" ref="Z84:Z96" si="190">S84-S64</f>
        <v>0</v>
      </c>
      <c r="AA84" s="78">
        <f t="shared" si="169"/>
        <v>0</v>
      </c>
      <c r="AB84" s="78">
        <f t="shared" si="170"/>
        <v>0</v>
      </c>
      <c r="AC84" s="78">
        <f t="shared" si="171"/>
        <v>0</v>
      </c>
      <c r="AD84" s="11">
        <f t="shared" si="172"/>
        <v>0</v>
      </c>
      <c r="AE84" s="23">
        <f t="shared" si="173"/>
        <v>0</v>
      </c>
      <c r="AG84" s="26" t="s">
        <v>1</v>
      </c>
      <c r="AH84" s="10">
        <f t="shared" ref="AH84:AH96" si="191">K84</f>
        <v>0</v>
      </c>
      <c r="AI84" s="11">
        <f t="shared" si="174"/>
        <v>0</v>
      </c>
      <c r="AJ84" s="11">
        <f t="shared" si="175"/>
        <v>0</v>
      </c>
      <c r="AK84" s="11">
        <f t="shared" si="176"/>
        <v>0</v>
      </c>
      <c r="AL84" s="11">
        <f t="shared" si="177"/>
        <v>0</v>
      </c>
      <c r="AM84" s="23">
        <f t="shared" si="178"/>
        <v>0</v>
      </c>
      <c r="AN84" s="26" t="s">
        <v>1</v>
      </c>
      <c r="AO84" s="10">
        <f t="shared" ref="AO84:AO96" si="192">AH84-Z84</f>
        <v>0</v>
      </c>
      <c r="AP84" s="11">
        <f t="shared" si="179"/>
        <v>0</v>
      </c>
      <c r="AQ84" s="11">
        <f t="shared" si="180"/>
        <v>0</v>
      </c>
      <c r="AR84" s="11">
        <f t="shared" si="181"/>
        <v>0</v>
      </c>
      <c r="AS84" s="11">
        <f t="shared" si="182"/>
        <v>0</v>
      </c>
      <c r="AT84" s="23">
        <f t="shared" si="183"/>
        <v>0</v>
      </c>
      <c r="AW84">
        <f t="shared" ref="AW84:AW96" si="193">IF(SIGN(AO84)=SIGN(AO$17),1,0)</f>
        <v>1</v>
      </c>
      <c r="AX84">
        <f t="shared" si="184"/>
        <v>0</v>
      </c>
      <c r="AY84">
        <f t="shared" si="185"/>
        <v>0</v>
      </c>
      <c r="AZ84">
        <f t="shared" si="186"/>
        <v>0</v>
      </c>
      <c r="BA84">
        <f t="shared" si="187"/>
        <v>0</v>
      </c>
      <c r="BB84">
        <f t="shared" si="188"/>
        <v>0</v>
      </c>
    </row>
    <row r="85" spans="1:54" x14ac:dyDescent="0.25">
      <c r="A85" s="26" t="s">
        <v>2</v>
      </c>
      <c r="B85" s="26">
        <v>500</v>
      </c>
      <c r="C85">
        <v>0</v>
      </c>
      <c r="D85" s="75">
        <v>200</v>
      </c>
      <c r="E85" s="78">
        <v>260</v>
      </c>
      <c r="F85" s="78">
        <v>260</v>
      </c>
      <c r="G85" s="78">
        <v>405</v>
      </c>
      <c r="H85" s="11">
        <v>330</v>
      </c>
      <c r="I85" s="23">
        <v>130</v>
      </c>
      <c r="J85" s="26" t="s">
        <v>2</v>
      </c>
      <c r="K85" s="75">
        <f t="shared" si="189"/>
        <v>0</v>
      </c>
      <c r="L85" s="78">
        <f t="shared" si="164"/>
        <v>0</v>
      </c>
      <c r="M85" s="78">
        <f t="shared" si="165"/>
        <v>0</v>
      </c>
      <c r="N85" s="78">
        <f t="shared" si="166"/>
        <v>0</v>
      </c>
      <c r="O85" s="11">
        <f t="shared" si="167"/>
        <v>0</v>
      </c>
      <c r="P85" s="23">
        <f t="shared" si="168"/>
        <v>0</v>
      </c>
      <c r="R85" s="26" t="s">
        <v>2</v>
      </c>
      <c r="S85" s="75">
        <v>200</v>
      </c>
      <c r="T85" s="78">
        <v>260</v>
      </c>
      <c r="U85" s="78">
        <v>260</v>
      </c>
      <c r="V85" s="78">
        <v>405</v>
      </c>
      <c r="W85" s="11">
        <v>330</v>
      </c>
      <c r="X85" s="23">
        <v>130</v>
      </c>
      <c r="Y85" s="26" t="s">
        <v>2</v>
      </c>
      <c r="Z85" s="75">
        <f t="shared" si="190"/>
        <v>0</v>
      </c>
      <c r="AA85" s="78">
        <f t="shared" si="169"/>
        <v>0</v>
      </c>
      <c r="AB85" s="78">
        <f t="shared" si="170"/>
        <v>0</v>
      </c>
      <c r="AC85" s="78">
        <f t="shared" si="171"/>
        <v>0</v>
      </c>
      <c r="AD85" s="11">
        <f t="shared" si="172"/>
        <v>0</v>
      </c>
      <c r="AE85" s="23">
        <f t="shared" si="173"/>
        <v>0</v>
      </c>
      <c r="AG85" s="26" t="s">
        <v>2</v>
      </c>
      <c r="AH85" s="10">
        <f t="shared" si="191"/>
        <v>0</v>
      </c>
      <c r="AI85" s="11">
        <f t="shared" si="174"/>
        <v>0</v>
      </c>
      <c r="AJ85" s="11">
        <f t="shared" si="175"/>
        <v>0</v>
      </c>
      <c r="AK85" s="11">
        <f t="shared" si="176"/>
        <v>0</v>
      </c>
      <c r="AL85" s="11">
        <f t="shared" si="177"/>
        <v>0</v>
      </c>
      <c r="AM85" s="23">
        <f t="shared" si="178"/>
        <v>0</v>
      </c>
      <c r="AN85" s="26" t="s">
        <v>2</v>
      </c>
      <c r="AO85" s="10">
        <f t="shared" si="192"/>
        <v>0</v>
      </c>
      <c r="AP85" s="11">
        <f t="shared" si="179"/>
        <v>0</v>
      </c>
      <c r="AQ85" s="11">
        <f t="shared" si="180"/>
        <v>0</v>
      </c>
      <c r="AR85" s="11">
        <f t="shared" si="181"/>
        <v>0</v>
      </c>
      <c r="AS85" s="11">
        <f t="shared" si="182"/>
        <v>0</v>
      </c>
      <c r="AT85" s="23">
        <f t="shared" si="183"/>
        <v>0</v>
      </c>
      <c r="AW85">
        <f t="shared" si="193"/>
        <v>1</v>
      </c>
      <c r="AX85">
        <f t="shared" si="184"/>
        <v>0</v>
      </c>
      <c r="AY85">
        <f t="shared" si="185"/>
        <v>0</v>
      </c>
      <c r="AZ85">
        <f t="shared" si="186"/>
        <v>0</v>
      </c>
      <c r="BA85">
        <f t="shared" si="187"/>
        <v>0</v>
      </c>
      <c r="BB85">
        <f t="shared" si="188"/>
        <v>0</v>
      </c>
    </row>
    <row r="86" spans="1:54" x14ac:dyDescent="0.25">
      <c r="A86" s="26" t="s">
        <v>3</v>
      </c>
      <c r="B86" s="26">
        <v>200</v>
      </c>
      <c r="C86">
        <v>0</v>
      </c>
      <c r="D86" s="75">
        <v>150</v>
      </c>
      <c r="E86" s="78">
        <v>100</v>
      </c>
      <c r="F86" s="78">
        <v>100</v>
      </c>
      <c r="G86" s="78">
        <v>100</v>
      </c>
      <c r="H86" s="11">
        <v>220</v>
      </c>
      <c r="I86" s="23">
        <v>220</v>
      </c>
      <c r="J86" s="26" t="s">
        <v>3</v>
      </c>
      <c r="K86" s="75">
        <f t="shared" si="189"/>
        <v>0</v>
      </c>
      <c r="L86" s="78">
        <f t="shared" si="164"/>
        <v>0</v>
      </c>
      <c r="M86" s="78">
        <f t="shared" si="165"/>
        <v>0</v>
      </c>
      <c r="N86" s="78">
        <f t="shared" si="166"/>
        <v>0</v>
      </c>
      <c r="O86" s="11">
        <f t="shared" si="167"/>
        <v>0</v>
      </c>
      <c r="P86" s="23">
        <f t="shared" si="168"/>
        <v>0</v>
      </c>
      <c r="R86" s="26" t="s">
        <v>3</v>
      </c>
      <c r="S86" s="75">
        <v>150</v>
      </c>
      <c r="T86" s="78">
        <v>100</v>
      </c>
      <c r="U86" s="78">
        <v>100</v>
      </c>
      <c r="V86" s="78">
        <v>100</v>
      </c>
      <c r="W86" s="11">
        <v>220</v>
      </c>
      <c r="X86" s="23">
        <v>220</v>
      </c>
      <c r="Y86" s="26" t="s">
        <v>3</v>
      </c>
      <c r="Z86" s="75">
        <f t="shared" si="190"/>
        <v>0</v>
      </c>
      <c r="AA86" s="78">
        <f t="shared" si="169"/>
        <v>0</v>
      </c>
      <c r="AB86" s="78">
        <f t="shared" si="170"/>
        <v>0</v>
      </c>
      <c r="AC86" s="78">
        <f t="shared" si="171"/>
        <v>0</v>
      </c>
      <c r="AD86" s="11">
        <f t="shared" si="172"/>
        <v>0</v>
      </c>
      <c r="AE86" s="23">
        <f t="shared" si="173"/>
        <v>0</v>
      </c>
      <c r="AG86" s="26" t="s">
        <v>3</v>
      </c>
      <c r="AH86" s="10">
        <f t="shared" si="191"/>
        <v>0</v>
      </c>
      <c r="AI86" s="11">
        <f t="shared" si="174"/>
        <v>0</v>
      </c>
      <c r="AJ86" s="11">
        <f t="shared" si="175"/>
        <v>0</v>
      </c>
      <c r="AK86" s="11">
        <f t="shared" si="176"/>
        <v>0</v>
      </c>
      <c r="AL86" s="11">
        <f t="shared" si="177"/>
        <v>0</v>
      </c>
      <c r="AM86" s="23">
        <f t="shared" si="178"/>
        <v>0</v>
      </c>
      <c r="AN86" s="26" t="s">
        <v>3</v>
      </c>
      <c r="AO86" s="10">
        <f t="shared" si="192"/>
        <v>0</v>
      </c>
      <c r="AP86" s="11">
        <f t="shared" si="179"/>
        <v>0</v>
      </c>
      <c r="AQ86" s="11">
        <f t="shared" si="180"/>
        <v>0</v>
      </c>
      <c r="AR86" s="11">
        <f t="shared" si="181"/>
        <v>0</v>
      </c>
      <c r="AS86" s="11">
        <f t="shared" si="182"/>
        <v>0</v>
      </c>
      <c r="AT86" s="23">
        <f t="shared" si="183"/>
        <v>0</v>
      </c>
      <c r="AW86">
        <f t="shared" si="193"/>
        <v>1</v>
      </c>
      <c r="AX86">
        <f t="shared" si="184"/>
        <v>0</v>
      </c>
      <c r="AY86">
        <f t="shared" si="185"/>
        <v>0</v>
      </c>
      <c r="AZ86">
        <f t="shared" si="186"/>
        <v>0</v>
      </c>
      <c r="BA86">
        <f t="shared" si="187"/>
        <v>0</v>
      </c>
      <c r="BB86">
        <f t="shared" si="188"/>
        <v>0</v>
      </c>
    </row>
    <row r="87" spans="1:54" x14ac:dyDescent="0.25">
      <c r="A87" s="26" t="s">
        <v>4</v>
      </c>
      <c r="B87" s="26">
        <v>2000</v>
      </c>
      <c r="C87">
        <v>1000</v>
      </c>
      <c r="D87" s="75">
        <v>1400</v>
      </c>
      <c r="E87" s="78">
        <v>1400</v>
      </c>
      <c r="F87" s="78">
        <v>1150</v>
      </c>
      <c r="G87" s="78">
        <v>1000</v>
      </c>
      <c r="H87" s="11">
        <v>1000</v>
      </c>
      <c r="I87" s="23">
        <v>1000</v>
      </c>
      <c r="J87" s="26" t="s">
        <v>4</v>
      </c>
      <c r="K87" s="75">
        <f t="shared" si="189"/>
        <v>0</v>
      </c>
      <c r="L87" s="78">
        <f t="shared" si="164"/>
        <v>0</v>
      </c>
      <c r="M87" s="78">
        <f t="shared" si="165"/>
        <v>0</v>
      </c>
      <c r="N87" s="78">
        <f t="shared" si="166"/>
        <v>0</v>
      </c>
      <c r="O87" s="11">
        <f t="shared" si="167"/>
        <v>-230</v>
      </c>
      <c r="P87" s="23">
        <f t="shared" si="168"/>
        <v>-330</v>
      </c>
      <c r="R87" s="26" t="s">
        <v>4</v>
      </c>
      <c r="S87" s="75">
        <v>1400</v>
      </c>
      <c r="T87" s="78">
        <v>1400</v>
      </c>
      <c r="U87" s="78">
        <v>1150</v>
      </c>
      <c r="V87" s="78">
        <v>1000</v>
      </c>
      <c r="W87" s="11">
        <v>1000</v>
      </c>
      <c r="X87" s="23">
        <v>1000</v>
      </c>
      <c r="Y87" s="26" t="s">
        <v>4</v>
      </c>
      <c r="Z87" s="75">
        <f t="shared" si="190"/>
        <v>0</v>
      </c>
      <c r="AA87" s="78">
        <f t="shared" si="169"/>
        <v>0</v>
      </c>
      <c r="AB87" s="78">
        <f t="shared" si="170"/>
        <v>0</v>
      </c>
      <c r="AC87" s="78">
        <f t="shared" si="171"/>
        <v>0</v>
      </c>
      <c r="AD87" s="11">
        <f t="shared" si="172"/>
        <v>-230</v>
      </c>
      <c r="AE87" s="23">
        <f t="shared" si="173"/>
        <v>-330</v>
      </c>
      <c r="AG87" s="26" t="s">
        <v>4</v>
      </c>
      <c r="AH87" s="10">
        <f t="shared" si="191"/>
        <v>0</v>
      </c>
      <c r="AI87" s="11">
        <f t="shared" si="174"/>
        <v>0</v>
      </c>
      <c r="AJ87" s="11">
        <f t="shared" si="175"/>
        <v>0</v>
      </c>
      <c r="AK87" s="11">
        <f t="shared" si="176"/>
        <v>0</v>
      </c>
      <c r="AL87" s="11">
        <f t="shared" si="177"/>
        <v>-230</v>
      </c>
      <c r="AM87" s="23">
        <f t="shared" si="178"/>
        <v>-330</v>
      </c>
      <c r="AN87" s="26" t="s">
        <v>4</v>
      </c>
      <c r="AO87" s="10">
        <f t="shared" si="192"/>
        <v>0</v>
      </c>
      <c r="AP87" s="11">
        <f t="shared" si="179"/>
        <v>0</v>
      </c>
      <c r="AQ87" s="11">
        <f t="shared" si="180"/>
        <v>0</v>
      </c>
      <c r="AR87" s="11">
        <f t="shared" si="181"/>
        <v>0</v>
      </c>
      <c r="AS87" s="11">
        <f t="shared" si="182"/>
        <v>0</v>
      </c>
      <c r="AT87" s="23">
        <f t="shared" si="183"/>
        <v>0</v>
      </c>
      <c r="AW87">
        <f t="shared" si="193"/>
        <v>1</v>
      </c>
      <c r="AX87">
        <f t="shared" si="184"/>
        <v>0</v>
      </c>
      <c r="AY87">
        <f t="shared" si="185"/>
        <v>0</v>
      </c>
      <c r="AZ87">
        <f t="shared" si="186"/>
        <v>0</v>
      </c>
      <c r="BA87">
        <f t="shared" si="187"/>
        <v>0</v>
      </c>
      <c r="BB87">
        <f t="shared" si="188"/>
        <v>0</v>
      </c>
    </row>
    <row r="88" spans="1:54" x14ac:dyDescent="0.25">
      <c r="A88" s="26" t="s">
        <v>8</v>
      </c>
      <c r="B88" s="26">
        <v>600</v>
      </c>
      <c r="C88">
        <v>1500</v>
      </c>
      <c r="D88" s="75">
        <v>0</v>
      </c>
      <c r="E88" s="78">
        <v>190</v>
      </c>
      <c r="F88" s="78">
        <v>0</v>
      </c>
      <c r="G88" s="78">
        <v>0</v>
      </c>
      <c r="H88" s="11">
        <v>460</v>
      </c>
      <c r="I88" s="23">
        <v>0</v>
      </c>
      <c r="J88" s="26" t="s">
        <v>8</v>
      </c>
      <c r="K88" s="75">
        <f t="shared" si="189"/>
        <v>0</v>
      </c>
      <c r="L88" s="78">
        <f t="shared" si="164"/>
        <v>0</v>
      </c>
      <c r="M88" s="78">
        <f t="shared" si="165"/>
        <v>0</v>
      </c>
      <c r="N88" s="78">
        <f t="shared" si="166"/>
        <v>0</v>
      </c>
      <c r="O88" s="11">
        <f t="shared" si="167"/>
        <v>0</v>
      </c>
      <c r="P88" s="23">
        <f t="shared" si="168"/>
        <v>0</v>
      </c>
      <c r="R88" s="26" t="s">
        <v>8</v>
      </c>
      <c r="S88" s="75">
        <v>0</v>
      </c>
      <c r="T88" s="78">
        <v>190</v>
      </c>
      <c r="U88" s="78">
        <v>0</v>
      </c>
      <c r="V88" s="78">
        <v>0</v>
      </c>
      <c r="W88" s="11">
        <v>600</v>
      </c>
      <c r="X88" s="23">
        <v>330</v>
      </c>
      <c r="Y88" s="26" t="s">
        <v>8</v>
      </c>
      <c r="Z88" s="75">
        <f t="shared" si="190"/>
        <v>0</v>
      </c>
      <c r="AA88" s="78">
        <f t="shared" si="169"/>
        <v>0</v>
      </c>
      <c r="AB88" s="78">
        <f t="shared" si="170"/>
        <v>0</v>
      </c>
      <c r="AC88" s="78">
        <f t="shared" si="171"/>
        <v>0</v>
      </c>
      <c r="AD88" s="11">
        <f t="shared" si="172"/>
        <v>140</v>
      </c>
      <c r="AE88" s="23">
        <f t="shared" si="173"/>
        <v>330</v>
      </c>
      <c r="AG88" s="26" t="s">
        <v>8</v>
      </c>
      <c r="AH88" s="10">
        <f t="shared" si="191"/>
        <v>0</v>
      </c>
      <c r="AI88" s="11">
        <f t="shared" si="174"/>
        <v>0</v>
      </c>
      <c r="AJ88" s="11">
        <f t="shared" si="175"/>
        <v>0</v>
      </c>
      <c r="AK88" s="11">
        <f t="shared" si="176"/>
        <v>0</v>
      </c>
      <c r="AL88" s="11">
        <f t="shared" si="177"/>
        <v>0</v>
      </c>
      <c r="AM88" s="23">
        <f t="shared" si="178"/>
        <v>0</v>
      </c>
      <c r="AN88" s="26" t="s">
        <v>8</v>
      </c>
      <c r="AO88" s="10">
        <f t="shared" si="192"/>
        <v>0</v>
      </c>
      <c r="AP88" s="11">
        <f t="shared" si="179"/>
        <v>0</v>
      </c>
      <c r="AQ88" s="11">
        <f t="shared" si="180"/>
        <v>0</v>
      </c>
      <c r="AR88" s="11">
        <f t="shared" si="181"/>
        <v>0</v>
      </c>
      <c r="AS88" s="11">
        <f t="shared" si="182"/>
        <v>-140</v>
      </c>
      <c r="AT88" s="23">
        <f t="shared" si="183"/>
        <v>-330</v>
      </c>
      <c r="AW88">
        <f t="shared" si="193"/>
        <v>1</v>
      </c>
      <c r="AX88">
        <f t="shared" si="184"/>
        <v>0</v>
      </c>
      <c r="AY88">
        <f t="shared" si="185"/>
        <v>0</v>
      </c>
      <c r="AZ88">
        <f t="shared" si="186"/>
        <v>0</v>
      </c>
      <c r="BA88">
        <f t="shared" si="187"/>
        <v>1</v>
      </c>
      <c r="BB88">
        <f t="shared" si="188"/>
        <v>0</v>
      </c>
    </row>
    <row r="89" spans="1:54" x14ac:dyDescent="0.25">
      <c r="A89" s="26" t="s">
        <v>16</v>
      </c>
      <c r="B89" s="26">
        <v>200</v>
      </c>
      <c r="C89">
        <v>1600</v>
      </c>
      <c r="D89" s="75">
        <v>-150</v>
      </c>
      <c r="E89" s="78">
        <v>-150</v>
      </c>
      <c r="F89" s="78">
        <v>-150</v>
      </c>
      <c r="G89" s="78">
        <v>-150</v>
      </c>
      <c r="H89" s="11">
        <v>-100</v>
      </c>
      <c r="I89" s="23">
        <v>-100</v>
      </c>
      <c r="J89" s="26" t="s">
        <v>16</v>
      </c>
      <c r="K89" s="75">
        <f t="shared" si="189"/>
        <v>0</v>
      </c>
      <c r="L89" s="78">
        <f t="shared" si="164"/>
        <v>0</v>
      </c>
      <c r="M89" s="78">
        <f t="shared" si="165"/>
        <v>0</v>
      </c>
      <c r="N89" s="78">
        <f t="shared" si="166"/>
        <v>0</v>
      </c>
      <c r="O89" s="11">
        <f t="shared" si="167"/>
        <v>0</v>
      </c>
      <c r="P89" s="23">
        <f t="shared" si="168"/>
        <v>0</v>
      </c>
      <c r="R89" s="26" t="s">
        <v>16</v>
      </c>
      <c r="S89" s="75">
        <v>-150</v>
      </c>
      <c r="T89" s="78">
        <v>-150</v>
      </c>
      <c r="U89" s="78">
        <v>-150</v>
      </c>
      <c r="V89" s="78">
        <v>-150</v>
      </c>
      <c r="W89" s="11">
        <v>-10</v>
      </c>
      <c r="X89" s="23">
        <v>-100</v>
      </c>
      <c r="Y89" s="26" t="s">
        <v>16</v>
      </c>
      <c r="Z89" s="75">
        <f t="shared" si="190"/>
        <v>0</v>
      </c>
      <c r="AA89" s="78">
        <f t="shared" si="169"/>
        <v>0</v>
      </c>
      <c r="AB89" s="78">
        <f t="shared" si="170"/>
        <v>0</v>
      </c>
      <c r="AC89" s="78">
        <f t="shared" si="171"/>
        <v>0</v>
      </c>
      <c r="AD89" s="11">
        <f t="shared" si="172"/>
        <v>90</v>
      </c>
      <c r="AE89" s="23">
        <f t="shared" si="173"/>
        <v>0</v>
      </c>
      <c r="AG89" s="26" t="s">
        <v>16</v>
      </c>
      <c r="AH89" s="10">
        <f t="shared" si="191"/>
        <v>0</v>
      </c>
      <c r="AI89" s="11">
        <f t="shared" si="174"/>
        <v>0</v>
      </c>
      <c r="AJ89" s="11">
        <f t="shared" si="175"/>
        <v>0</v>
      </c>
      <c r="AK89" s="11">
        <f t="shared" si="176"/>
        <v>0</v>
      </c>
      <c r="AL89" s="11">
        <f t="shared" si="177"/>
        <v>0</v>
      </c>
      <c r="AM89" s="23">
        <f t="shared" si="178"/>
        <v>0</v>
      </c>
      <c r="AN89" s="26" t="s">
        <v>16</v>
      </c>
      <c r="AO89" s="10">
        <f t="shared" si="192"/>
        <v>0</v>
      </c>
      <c r="AP89" s="11">
        <f t="shared" si="179"/>
        <v>0</v>
      </c>
      <c r="AQ89" s="11">
        <f t="shared" si="180"/>
        <v>0</v>
      </c>
      <c r="AR89" s="11">
        <f t="shared" si="181"/>
        <v>0</v>
      </c>
      <c r="AS89" s="11">
        <f t="shared" si="182"/>
        <v>-90</v>
      </c>
      <c r="AT89" s="23">
        <f t="shared" si="183"/>
        <v>0</v>
      </c>
      <c r="AW89">
        <f t="shared" si="193"/>
        <v>1</v>
      </c>
      <c r="AX89">
        <f t="shared" si="184"/>
        <v>0</v>
      </c>
      <c r="AY89">
        <f t="shared" si="185"/>
        <v>0</v>
      </c>
      <c r="AZ89">
        <f t="shared" si="186"/>
        <v>0</v>
      </c>
      <c r="BA89">
        <f t="shared" si="187"/>
        <v>1</v>
      </c>
      <c r="BB89">
        <f t="shared" si="188"/>
        <v>0</v>
      </c>
    </row>
    <row r="90" spans="1:54" x14ac:dyDescent="0.25">
      <c r="A90" s="26" t="s">
        <v>17</v>
      </c>
      <c r="B90" s="26">
        <v>100</v>
      </c>
      <c r="C90">
        <v>1800</v>
      </c>
      <c r="D90" s="75">
        <v>-200</v>
      </c>
      <c r="E90" s="78">
        <v>-200</v>
      </c>
      <c r="F90" s="78">
        <v>-290</v>
      </c>
      <c r="G90" s="78">
        <v>-290</v>
      </c>
      <c r="H90" s="11">
        <v>-180</v>
      </c>
      <c r="I90" s="23">
        <v>-180</v>
      </c>
      <c r="J90" s="26" t="s">
        <v>17</v>
      </c>
      <c r="K90" s="75">
        <f t="shared" si="189"/>
        <v>0</v>
      </c>
      <c r="L90" s="78">
        <f t="shared" si="164"/>
        <v>0</v>
      </c>
      <c r="M90" s="78">
        <f t="shared" si="165"/>
        <v>0</v>
      </c>
      <c r="N90" s="78">
        <f t="shared" si="166"/>
        <v>0</v>
      </c>
      <c r="O90" s="11">
        <f t="shared" si="167"/>
        <v>0</v>
      </c>
      <c r="P90" s="23">
        <f t="shared" si="168"/>
        <v>0</v>
      </c>
      <c r="R90" s="26" t="s">
        <v>17</v>
      </c>
      <c r="S90" s="75">
        <v>-200</v>
      </c>
      <c r="T90" s="78">
        <v>-200</v>
      </c>
      <c r="U90" s="78">
        <v>-290</v>
      </c>
      <c r="V90" s="78">
        <v>-290</v>
      </c>
      <c r="W90" s="11">
        <v>-180</v>
      </c>
      <c r="X90" s="23">
        <v>-180</v>
      </c>
      <c r="Y90" s="26" t="s">
        <v>17</v>
      </c>
      <c r="Z90" s="75">
        <f t="shared" si="190"/>
        <v>0</v>
      </c>
      <c r="AA90" s="78">
        <f t="shared" si="169"/>
        <v>0</v>
      </c>
      <c r="AB90" s="78">
        <f t="shared" si="170"/>
        <v>0</v>
      </c>
      <c r="AC90" s="78">
        <f t="shared" si="171"/>
        <v>0</v>
      </c>
      <c r="AD90" s="11">
        <f t="shared" si="172"/>
        <v>0</v>
      </c>
      <c r="AE90" s="23">
        <f t="shared" si="173"/>
        <v>0</v>
      </c>
      <c r="AG90" s="26" t="s">
        <v>17</v>
      </c>
      <c r="AH90" s="10">
        <f t="shared" si="191"/>
        <v>0</v>
      </c>
      <c r="AI90" s="11">
        <f t="shared" si="174"/>
        <v>0</v>
      </c>
      <c r="AJ90" s="11">
        <f t="shared" si="175"/>
        <v>0</v>
      </c>
      <c r="AK90" s="11">
        <f t="shared" si="176"/>
        <v>0</v>
      </c>
      <c r="AL90" s="11">
        <f t="shared" si="177"/>
        <v>0</v>
      </c>
      <c r="AM90" s="23">
        <f t="shared" si="178"/>
        <v>0</v>
      </c>
      <c r="AN90" s="26" t="s">
        <v>17</v>
      </c>
      <c r="AO90" s="10">
        <f t="shared" si="192"/>
        <v>0</v>
      </c>
      <c r="AP90" s="11">
        <f t="shared" si="179"/>
        <v>0</v>
      </c>
      <c r="AQ90" s="11">
        <f t="shared" si="180"/>
        <v>0</v>
      </c>
      <c r="AR90" s="11">
        <f t="shared" si="181"/>
        <v>0</v>
      </c>
      <c r="AS90" s="11">
        <f t="shared" si="182"/>
        <v>0</v>
      </c>
      <c r="AT90" s="23">
        <f t="shared" si="183"/>
        <v>0</v>
      </c>
      <c r="AW90">
        <f t="shared" si="193"/>
        <v>1</v>
      </c>
      <c r="AX90">
        <f t="shared" si="184"/>
        <v>0</v>
      </c>
      <c r="AY90">
        <f t="shared" si="185"/>
        <v>0</v>
      </c>
      <c r="AZ90">
        <f t="shared" si="186"/>
        <v>0</v>
      </c>
      <c r="BA90">
        <f t="shared" si="187"/>
        <v>0</v>
      </c>
      <c r="BB90">
        <f t="shared" si="188"/>
        <v>0</v>
      </c>
    </row>
    <row r="91" spans="1:54" x14ac:dyDescent="0.25">
      <c r="A91" s="26" t="s">
        <v>18</v>
      </c>
      <c r="B91" s="26">
        <v>600</v>
      </c>
      <c r="C91">
        <v>2400</v>
      </c>
      <c r="D91" s="75">
        <v>-600</v>
      </c>
      <c r="E91" s="78">
        <v>-600</v>
      </c>
      <c r="F91" s="78">
        <v>-600</v>
      </c>
      <c r="G91" s="78">
        <v>-600</v>
      </c>
      <c r="H91" s="11">
        <v>-600</v>
      </c>
      <c r="I91" s="23">
        <v>-600</v>
      </c>
      <c r="J91" s="26" t="s">
        <v>18</v>
      </c>
      <c r="K91" s="75">
        <f t="shared" si="189"/>
        <v>0</v>
      </c>
      <c r="L91" s="78">
        <f t="shared" si="164"/>
        <v>0</v>
      </c>
      <c r="M91" s="78">
        <f t="shared" si="165"/>
        <v>0</v>
      </c>
      <c r="N91" s="78">
        <f t="shared" si="166"/>
        <v>0</v>
      </c>
      <c r="O91" s="11">
        <f t="shared" si="167"/>
        <v>0</v>
      </c>
      <c r="P91" s="23">
        <f t="shared" si="168"/>
        <v>0</v>
      </c>
      <c r="R91" s="26" t="s">
        <v>18</v>
      </c>
      <c r="S91" s="75">
        <v>-600</v>
      </c>
      <c r="T91" s="78">
        <v>-600</v>
      </c>
      <c r="U91" s="78">
        <v>-600</v>
      </c>
      <c r="V91" s="78">
        <v>-600</v>
      </c>
      <c r="W91" s="11">
        <v>-600</v>
      </c>
      <c r="X91" s="23">
        <v>-600</v>
      </c>
      <c r="Y91" s="26" t="s">
        <v>18</v>
      </c>
      <c r="Z91" s="75">
        <f t="shared" si="190"/>
        <v>0</v>
      </c>
      <c r="AA91" s="78">
        <f t="shared" si="169"/>
        <v>0</v>
      </c>
      <c r="AB91" s="78">
        <f t="shared" si="170"/>
        <v>0</v>
      </c>
      <c r="AC91" s="78">
        <f t="shared" si="171"/>
        <v>0</v>
      </c>
      <c r="AD91" s="11">
        <f t="shared" si="172"/>
        <v>0</v>
      </c>
      <c r="AE91" s="23">
        <f t="shared" si="173"/>
        <v>0</v>
      </c>
      <c r="AG91" s="26" t="s">
        <v>18</v>
      </c>
      <c r="AH91" s="10">
        <f t="shared" si="191"/>
        <v>0</v>
      </c>
      <c r="AI91" s="11">
        <f t="shared" si="174"/>
        <v>0</v>
      </c>
      <c r="AJ91" s="11">
        <f t="shared" si="175"/>
        <v>0</v>
      </c>
      <c r="AK91" s="11">
        <f t="shared" si="176"/>
        <v>0</v>
      </c>
      <c r="AL91" s="11">
        <f t="shared" si="177"/>
        <v>0</v>
      </c>
      <c r="AM91" s="23">
        <f t="shared" si="178"/>
        <v>0</v>
      </c>
      <c r="AN91" s="26" t="s">
        <v>18</v>
      </c>
      <c r="AO91" s="10">
        <f t="shared" si="192"/>
        <v>0</v>
      </c>
      <c r="AP91" s="11">
        <f t="shared" si="179"/>
        <v>0</v>
      </c>
      <c r="AQ91" s="11">
        <f t="shared" si="180"/>
        <v>0</v>
      </c>
      <c r="AR91" s="11">
        <f t="shared" si="181"/>
        <v>0</v>
      </c>
      <c r="AS91" s="11">
        <f t="shared" si="182"/>
        <v>0</v>
      </c>
      <c r="AT91" s="23">
        <f t="shared" si="183"/>
        <v>0</v>
      </c>
      <c r="AW91">
        <f t="shared" si="193"/>
        <v>1</v>
      </c>
      <c r="AX91">
        <f t="shared" si="184"/>
        <v>0</v>
      </c>
      <c r="AY91">
        <f t="shared" si="185"/>
        <v>0</v>
      </c>
      <c r="AZ91">
        <f t="shared" si="186"/>
        <v>0</v>
      </c>
      <c r="BA91">
        <f t="shared" si="187"/>
        <v>0</v>
      </c>
      <c r="BB91">
        <f t="shared" si="188"/>
        <v>0</v>
      </c>
    </row>
    <row r="92" spans="1:54" x14ac:dyDescent="0.25">
      <c r="A92" s="26" t="s">
        <v>5</v>
      </c>
      <c r="B92" s="26">
        <v>1500</v>
      </c>
      <c r="C92">
        <v>3000</v>
      </c>
      <c r="D92" s="75">
        <v>0</v>
      </c>
      <c r="E92" s="78">
        <v>0</v>
      </c>
      <c r="F92" s="78">
        <v>0</v>
      </c>
      <c r="G92" s="78">
        <v>0</v>
      </c>
      <c r="H92" s="11">
        <v>0</v>
      </c>
      <c r="I92" s="23">
        <v>0</v>
      </c>
      <c r="J92" s="26" t="s">
        <v>5</v>
      </c>
      <c r="K92" s="75">
        <f t="shared" si="189"/>
        <v>0</v>
      </c>
      <c r="L92" s="78">
        <f t="shared" si="164"/>
        <v>0</v>
      </c>
      <c r="M92" s="78">
        <f t="shared" si="165"/>
        <v>0</v>
      </c>
      <c r="N92" s="78">
        <f t="shared" si="166"/>
        <v>0</v>
      </c>
      <c r="O92" s="11">
        <f t="shared" si="167"/>
        <v>0</v>
      </c>
      <c r="P92" s="23">
        <f t="shared" si="168"/>
        <v>0</v>
      </c>
      <c r="R92" s="26" t="s">
        <v>5</v>
      </c>
      <c r="S92" s="75">
        <v>0</v>
      </c>
      <c r="T92" s="78">
        <v>0</v>
      </c>
      <c r="U92" s="78">
        <v>0</v>
      </c>
      <c r="V92" s="78">
        <v>0</v>
      </c>
      <c r="W92" s="11">
        <v>0</v>
      </c>
      <c r="X92" s="23">
        <v>0</v>
      </c>
      <c r="Y92" s="26" t="s">
        <v>5</v>
      </c>
      <c r="Z92" s="75">
        <f t="shared" si="190"/>
        <v>0</v>
      </c>
      <c r="AA92" s="78">
        <f t="shared" si="169"/>
        <v>0</v>
      </c>
      <c r="AB92" s="78">
        <f t="shared" si="170"/>
        <v>0</v>
      </c>
      <c r="AC92" s="78">
        <f t="shared" si="171"/>
        <v>0</v>
      </c>
      <c r="AD92" s="11">
        <f t="shared" si="172"/>
        <v>0</v>
      </c>
      <c r="AE92" s="23">
        <f t="shared" si="173"/>
        <v>0</v>
      </c>
      <c r="AG92" s="26" t="s">
        <v>5</v>
      </c>
      <c r="AH92" s="10">
        <f t="shared" si="191"/>
        <v>0</v>
      </c>
      <c r="AI92" s="11">
        <f t="shared" si="174"/>
        <v>0</v>
      </c>
      <c r="AJ92" s="11">
        <f t="shared" si="175"/>
        <v>0</v>
      </c>
      <c r="AK92" s="11">
        <f t="shared" si="176"/>
        <v>0</v>
      </c>
      <c r="AL92" s="11">
        <f t="shared" si="177"/>
        <v>0</v>
      </c>
      <c r="AM92" s="23">
        <f t="shared" si="178"/>
        <v>0</v>
      </c>
      <c r="AN92" s="26" t="s">
        <v>5</v>
      </c>
      <c r="AO92" s="10">
        <f t="shared" si="192"/>
        <v>0</v>
      </c>
      <c r="AP92" s="11">
        <f t="shared" si="179"/>
        <v>0</v>
      </c>
      <c r="AQ92" s="11">
        <f t="shared" si="180"/>
        <v>0</v>
      </c>
      <c r="AR92" s="11">
        <f t="shared" si="181"/>
        <v>0</v>
      </c>
      <c r="AS92" s="11">
        <f t="shared" si="182"/>
        <v>0</v>
      </c>
      <c r="AT92" s="23">
        <f t="shared" si="183"/>
        <v>0</v>
      </c>
      <c r="AW92">
        <f t="shared" si="193"/>
        <v>1</v>
      </c>
      <c r="AX92">
        <f t="shared" si="184"/>
        <v>0</v>
      </c>
      <c r="AY92">
        <f t="shared" si="185"/>
        <v>0</v>
      </c>
      <c r="AZ92">
        <f t="shared" si="186"/>
        <v>0</v>
      </c>
      <c r="BA92">
        <f t="shared" si="187"/>
        <v>0</v>
      </c>
      <c r="BB92">
        <f t="shared" si="188"/>
        <v>0</v>
      </c>
    </row>
    <row r="93" spans="1:54" x14ac:dyDescent="0.25">
      <c r="A93" s="26" t="s">
        <v>19</v>
      </c>
      <c r="B93" s="26">
        <v>0</v>
      </c>
      <c r="C93">
        <v>5000</v>
      </c>
      <c r="D93" s="75">
        <v>-100</v>
      </c>
      <c r="E93" s="78">
        <v>-300</v>
      </c>
      <c r="F93" s="78">
        <v>-310</v>
      </c>
      <c r="G93" s="78">
        <v>-310</v>
      </c>
      <c r="H93" s="11">
        <v>-660</v>
      </c>
      <c r="I93" s="23">
        <v>-100</v>
      </c>
      <c r="J93" s="26" t="s">
        <v>19</v>
      </c>
      <c r="K93" s="75">
        <f t="shared" si="189"/>
        <v>0</v>
      </c>
      <c r="L93" s="78">
        <f t="shared" si="164"/>
        <v>0</v>
      </c>
      <c r="M93" s="78">
        <f t="shared" si="165"/>
        <v>0</v>
      </c>
      <c r="N93" s="78">
        <f t="shared" si="166"/>
        <v>0</v>
      </c>
      <c r="O93" s="11">
        <f t="shared" si="167"/>
        <v>0</v>
      </c>
      <c r="P93" s="23">
        <f t="shared" si="168"/>
        <v>0</v>
      </c>
      <c r="R93" s="26" t="s">
        <v>19</v>
      </c>
      <c r="S93" s="75">
        <v>-100</v>
      </c>
      <c r="T93" s="78">
        <v>-300</v>
      </c>
      <c r="U93" s="78">
        <v>-310</v>
      </c>
      <c r="V93" s="78">
        <v>-310</v>
      </c>
      <c r="W93" s="11">
        <v>-660</v>
      </c>
      <c r="X93" s="23">
        <v>-100</v>
      </c>
      <c r="Y93" s="26" t="s">
        <v>19</v>
      </c>
      <c r="Z93" s="75">
        <f t="shared" si="190"/>
        <v>0</v>
      </c>
      <c r="AA93" s="78">
        <f t="shared" si="169"/>
        <v>0</v>
      </c>
      <c r="AB93" s="78">
        <f t="shared" si="170"/>
        <v>0</v>
      </c>
      <c r="AC93" s="78">
        <f t="shared" si="171"/>
        <v>0</v>
      </c>
      <c r="AD93" s="11">
        <f t="shared" si="172"/>
        <v>0</v>
      </c>
      <c r="AE93" s="23">
        <f t="shared" si="173"/>
        <v>0</v>
      </c>
      <c r="AG93" s="26" t="s">
        <v>19</v>
      </c>
      <c r="AH93" s="10">
        <f t="shared" si="191"/>
        <v>0</v>
      </c>
      <c r="AI93" s="11">
        <f t="shared" si="174"/>
        <v>0</v>
      </c>
      <c r="AJ93" s="11">
        <f t="shared" si="175"/>
        <v>0</v>
      </c>
      <c r="AK93" s="11">
        <f t="shared" si="176"/>
        <v>0</v>
      </c>
      <c r="AL93" s="11">
        <f t="shared" si="177"/>
        <v>0</v>
      </c>
      <c r="AM93" s="23">
        <f t="shared" si="178"/>
        <v>0</v>
      </c>
      <c r="AN93" s="26" t="s">
        <v>19</v>
      </c>
      <c r="AO93" s="10">
        <f t="shared" si="192"/>
        <v>0</v>
      </c>
      <c r="AP93" s="11">
        <f t="shared" si="179"/>
        <v>0</v>
      </c>
      <c r="AQ93" s="11">
        <f t="shared" si="180"/>
        <v>0</v>
      </c>
      <c r="AR93" s="11">
        <f t="shared" si="181"/>
        <v>0</v>
      </c>
      <c r="AS93" s="11">
        <f t="shared" si="182"/>
        <v>0</v>
      </c>
      <c r="AT93" s="23">
        <f t="shared" si="183"/>
        <v>0</v>
      </c>
      <c r="AW93">
        <f t="shared" si="193"/>
        <v>1</v>
      </c>
      <c r="AX93">
        <f t="shared" si="184"/>
        <v>0</v>
      </c>
      <c r="AY93">
        <f t="shared" si="185"/>
        <v>0</v>
      </c>
      <c r="AZ93">
        <f t="shared" si="186"/>
        <v>0</v>
      </c>
      <c r="BA93">
        <f t="shared" si="187"/>
        <v>0</v>
      </c>
      <c r="BB93">
        <f t="shared" si="188"/>
        <v>0</v>
      </c>
    </row>
    <row r="94" spans="1:54" x14ac:dyDescent="0.25">
      <c r="A94" s="26" t="s">
        <v>20</v>
      </c>
      <c r="B94" s="26">
        <v>0</v>
      </c>
      <c r="C94">
        <v>5000</v>
      </c>
      <c r="D94" s="75">
        <v>-100</v>
      </c>
      <c r="E94" s="78">
        <v>-100</v>
      </c>
      <c r="F94" s="78">
        <v>-100</v>
      </c>
      <c r="G94" s="78">
        <v>-100</v>
      </c>
      <c r="H94" s="11">
        <v>-100</v>
      </c>
      <c r="I94" s="23">
        <v>-100</v>
      </c>
      <c r="J94" s="26" t="s">
        <v>20</v>
      </c>
      <c r="K94" s="75">
        <f t="shared" si="189"/>
        <v>0</v>
      </c>
      <c r="L94" s="78">
        <f t="shared" si="164"/>
        <v>0</v>
      </c>
      <c r="M94" s="78">
        <f t="shared" si="165"/>
        <v>0</v>
      </c>
      <c r="N94" s="78">
        <f t="shared" si="166"/>
        <v>0</v>
      </c>
      <c r="O94" s="11">
        <f t="shared" si="167"/>
        <v>0</v>
      </c>
      <c r="P94" s="23">
        <f t="shared" si="168"/>
        <v>0</v>
      </c>
      <c r="R94" s="26" t="s">
        <v>20</v>
      </c>
      <c r="S94" s="75">
        <v>-100</v>
      </c>
      <c r="T94" s="78">
        <v>-100</v>
      </c>
      <c r="U94" s="78">
        <v>-100</v>
      </c>
      <c r="V94" s="78">
        <v>-100</v>
      </c>
      <c r="W94" s="11">
        <v>-100</v>
      </c>
      <c r="X94" s="23">
        <v>-100</v>
      </c>
      <c r="Y94" s="26" t="s">
        <v>20</v>
      </c>
      <c r="Z94" s="75">
        <f t="shared" si="190"/>
        <v>0</v>
      </c>
      <c r="AA94" s="78">
        <f t="shared" si="169"/>
        <v>0</v>
      </c>
      <c r="AB94" s="78">
        <f t="shared" si="170"/>
        <v>0</v>
      </c>
      <c r="AC94" s="78">
        <f t="shared" si="171"/>
        <v>0</v>
      </c>
      <c r="AD94" s="11">
        <f t="shared" si="172"/>
        <v>0</v>
      </c>
      <c r="AE94" s="23">
        <f t="shared" si="173"/>
        <v>0</v>
      </c>
      <c r="AG94" s="26" t="s">
        <v>20</v>
      </c>
      <c r="AH94" s="10">
        <f t="shared" si="191"/>
        <v>0</v>
      </c>
      <c r="AI94" s="11">
        <f t="shared" si="174"/>
        <v>0</v>
      </c>
      <c r="AJ94" s="11">
        <f t="shared" si="175"/>
        <v>0</v>
      </c>
      <c r="AK94" s="11">
        <f t="shared" si="176"/>
        <v>0</v>
      </c>
      <c r="AL94" s="11">
        <f t="shared" si="177"/>
        <v>0</v>
      </c>
      <c r="AM94" s="23">
        <f t="shared" si="178"/>
        <v>0</v>
      </c>
      <c r="AN94" s="26" t="s">
        <v>20</v>
      </c>
      <c r="AO94" s="10">
        <f t="shared" si="192"/>
        <v>0</v>
      </c>
      <c r="AP94" s="11">
        <f t="shared" si="179"/>
        <v>0</v>
      </c>
      <c r="AQ94" s="11">
        <f t="shared" si="180"/>
        <v>0</v>
      </c>
      <c r="AR94" s="11">
        <f t="shared" si="181"/>
        <v>0</v>
      </c>
      <c r="AS94" s="11">
        <f t="shared" si="182"/>
        <v>0</v>
      </c>
      <c r="AT94" s="23">
        <f t="shared" si="183"/>
        <v>0</v>
      </c>
      <c r="AW94">
        <f t="shared" si="193"/>
        <v>1</v>
      </c>
      <c r="AX94">
        <f t="shared" si="184"/>
        <v>0</v>
      </c>
      <c r="AY94">
        <f t="shared" si="185"/>
        <v>0</v>
      </c>
      <c r="AZ94">
        <f t="shared" si="186"/>
        <v>0</v>
      </c>
      <c r="BA94">
        <f t="shared" si="187"/>
        <v>0</v>
      </c>
      <c r="BB94">
        <f t="shared" si="188"/>
        <v>0</v>
      </c>
    </row>
    <row r="95" spans="1:54" x14ac:dyDescent="0.25">
      <c r="A95" s="26" t="s">
        <v>8</v>
      </c>
      <c r="B95" s="26">
        <v>0</v>
      </c>
      <c r="C95">
        <v>5000</v>
      </c>
      <c r="D95" s="75">
        <v>-600</v>
      </c>
      <c r="E95" s="78">
        <v>-600</v>
      </c>
      <c r="F95" s="78">
        <v>-540</v>
      </c>
      <c r="G95" s="78">
        <v>-535</v>
      </c>
      <c r="H95" s="11">
        <v>-600</v>
      </c>
      <c r="I95" s="23">
        <v>-600</v>
      </c>
      <c r="J95" s="26" t="s">
        <v>8</v>
      </c>
      <c r="K95" s="75">
        <f t="shared" si="189"/>
        <v>0</v>
      </c>
      <c r="L95" s="78">
        <f t="shared" si="164"/>
        <v>0</v>
      </c>
      <c r="M95" s="78">
        <f t="shared" si="165"/>
        <v>0</v>
      </c>
      <c r="N95" s="78">
        <f t="shared" si="166"/>
        <v>0</v>
      </c>
      <c r="O95" s="11">
        <f t="shared" si="167"/>
        <v>0</v>
      </c>
      <c r="P95" s="23">
        <f t="shared" si="168"/>
        <v>0</v>
      </c>
      <c r="R95" s="26" t="s">
        <v>8</v>
      </c>
      <c r="S95" s="75">
        <v>-600</v>
      </c>
      <c r="T95" s="78">
        <v>-600</v>
      </c>
      <c r="U95" s="78">
        <v>-540</v>
      </c>
      <c r="V95" s="78">
        <v>-535</v>
      </c>
      <c r="W95" s="11">
        <v>-600</v>
      </c>
      <c r="X95" s="23">
        <v>-600</v>
      </c>
      <c r="Y95" s="26" t="s">
        <v>8</v>
      </c>
      <c r="Z95" s="75">
        <f t="shared" si="190"/>
        <v>0</v>
      </c>
      <c r="AA95" s="78">
        <f t="shared" si="169"/>
        <v>0</v>
      </c>
      <c r="AB95" s="78">
        <f t="shared" si="170"/>
        <v>0</v>
      </c>
      <c r="AC95" s="78">
        <f t="shared" si="171"/>
        <v>0</v>
      </c>
      <c r="AD95" s="11">
        <f t="shared" si="172"/>
        <v>0</v>
      </c>
      <c r="AE95" s="23">
        <f t="shared" si="173"/>
        <v>0</v>
      </c>
      <c r="AG95" s="26" t="s">
        <v>8</v>
      </c>
      <c r="AH95" s="10">
        <f t="shared" si="191"/>
        <v>0</v>
      </c>
      <c r="AI95" s="11">
        <f t="shared" si="174"/>
        <v>0</v>
      </c>
      <c r="AJ95" s="11">
        <f t="shared" si="175"/>
        <v>0</v>
      </c>
      <c r="AK95" s="11">
        <f t="shared" si="176"/>
        <v>0</v>
      </c>
      <c r="AL95" s="11">
        <f t="shared" si="177"/>
        <v>0</v>
      </c>
      <c r="AM95" s="23">
        <f t="shared" si="178"/>
        <v>0</v>
      </c>
      <c r="AN95" s="26" t="s">
        <v>8</v>
      </c>
      <c r="AO95" s="10">
        <f t="shared" si="192"/>
        <v>0</v>
      </c>
      <c r="AP95" s="11">
        <f t="shared" si="179"/>
        <v>0</v>
      </c>
      <c r="AQ95" s="11">
        <f t="shared" si="180"/>
        <v>0</v>
      </c>
      <c r="AR95" s="11">
        <f t="shared" si="181"/>
        <v>0</v>
      </c>
      <c r="AS95" s="11">
        <f t="shared" si="182"/>
        <v>0</v>
      </c>
      <c r="AT95" s="23">
        <f t="shared" si="183"/>
        <v>0</v>
      </c>
      <c r="AW95">
        <f t="shared" si="193"/>
        <v>1</v>
      </c>
      <c r="AX95">
        <f t="shared" si="184"/>
        <v>0</v>
      </c>
      <c r="AY95">
        <f t="shared" si="185"/>
        <v>0</v>
      </c>
      <c r="AZ95">
        <f t="shared" si="186"/>
        <v>0</v>
      </c>
      <c r="BA95">
        <f t="shared" si="187"/>
        <v>0</v>
      </c>
      <c r="BB95">
        <f t="shared" si="188"/>
        <v>0</v>
      </c>
    </row>
    <row r="96" spans="1:54" x14ac:dyDescent="0.25">
      <c r="A96" s="27" t="s">
        <v>59</v>
      </c>
      <c r="B96" s="27"/>
      <c r="C96">
        <v>75000</v>
      </c>
      <c r="D96" s="75">
        <v>0</v>
      </c>
      <c r="E96" s="78">
        <v>0</v>
      </c>
      <c r="F96" s="78">
        <v>0</v>
      </c>
      <c r="G96" s="78">
        <v>0</v>
      </c>
      <c r="H96" s="53">
        <v>0</v>
      </c>
      <c r="I96" s="23">
        <v>0</v>
      </c>
      <c r="J96" s="27" t="s">
        <v>59</v>
      </c>
      <c r="K96" s="75">
        <f t="shared" si="189"/>
        <v>0</v>
      </c>
      <c r="L96" s="78">
        <f t="shared" si="164"/>
        <v>0</v>
      </c>
      <c r="M96" s="78">
        <f t="shared" si="165"/>
        <v>0</v>
      </c>
      <c r="N96" s="78">
        <f t="shared" si="166"/>
        <v>0</v>
      </c>
      <c r="O96" s="11">
        <f t="shared" si="167"/>
        <v>0</v>
      </c>
      <c r="P96" s="23">
        <f t="shared" si="168"/>
        <v>0</v>
      </c>
      <c r="R96" s="27" t="s">
        <v>59</v>
      </c>
      <c r="S96" s="75">
        <v>0</v>
      </c>
      <c r="T96" s="78">
        <v>0</v>
      </c>
      <c r="U96" s="78">
        <v>0</v>
      </c>
      <c r="V96" s="78">
        <v>0</v>
      </c>
      <c r="W96" s="53">
        <v>0</v>
      </c>
      <c r="X96" s="23">
        <v>0</v>
      </c>
      <c r="Y96" s="27" t="s">
        <v>59</v>
      </c>
      <c r="Z96" s="75">
        <f t="shared" si="190"/>
        <v>0</v>
      </c>
      <c r="AA96" s="78">
        <f t="shared" si="169"/>
        <v>0</v>
      </c>
      <c r="AB96" s="78">
        <f t="shared" si="170"/>
        <v>0</v>
      </c>
      <c r="AC96" s="78">
        <f t="shared" si="171"/>
        <v>0</v>
      </c>
      <c r="AD96" s="11">
        <f t="shared" si="172"/>
        <v>0</v>
      </c>
      <c r="AE96" s="23">
        <f t="shared" si="173"/>
        <v>0</v>
      </c>
      <c r="AG96" s="27" t="s">
        <v>59</v>
      </c>
      <c r="AH96" s="10">
        <f t="shared" si="191"/>
        <v>0</v>
      </c>
      <c r="AI96" s="11">
        <f t="shared" si="174"/>
        <v>0</v>
      </c>
      <c r="AJ96" s="11">
        <f t="shared" si="175"/>
        <v>0</v>
      </c>
      <c r="AK96" s="11">
        <f t="shared" si="176"/>
        <v>0</v>
      </c>
      <c r="AL96" s="11">
        <f t="shared" si="177"/>
        <v>0</v>
      </c>
      <c r="AM96" s="23">
        <f t="shared" si="178"/>
        <v>0</v>
      </c>
      <c r="AN96" s="27" t="s">
        <v>59</v>
      </c>
      <c r="AO96" s="10">
        <f t="shared" si="192"/>
        <v>0</v>
      </c>
      <c r="AP96" s="11">
        <f t="shared" si="179"/>
        <v>0</v>
      </c>
      <c r="AQ96" s="11">
        <f t="shared" si="180"/>
        <v>0</v>
      </c>
      <c r="AR96" s="11">
        <f t="shared" si="181"/>
        <v>0</v>
      </c>
      <c r="AS96" s="11">
        <f t="shared" si="182"/>
        <v>0</v>
      </c>
      <c r="AT96" s="23">
        <f t="shared" si="183"/>
        <v>0</v>
      </c>
      <c r="AW96">
        <f t="shared" si="193"/>
        <v>1</v>
      </c>
      <c r="AX96">
        <f t="shared" si="184"/>
        <v>0</v>
      </c>
      <c r="AY96">
        <f t="shared" si="185"/>
        <v>0</v>
      </c>
      <c r="AZ96">
        <f t="shared" si="186"/>
        <v>0</v>
      </c>
      <c r="BA96">
        <f t="shared" si="187"/>
        <v>0</v>
      </c>
      <c r="BB96">
        <f t="shared" si="188"/>
        <v>0</v>
      </c>
    </row>
    <row r="97" spans="1:46" x14ac:dyDescent="0.25">
      <c r="A97" s="30"/>
      <c r="B97" s="15"/>
      <c r="C97" s="31"/>
      <c r="D97" s="76">
        <f t="shared" ref="D97:I97" si="194">SUM(D83:D96)</f>
        <v>0</v>
      </c>
      <c r="E97" s="79">
        <f t="shared" si="194"/>
        <v>0</v>
      </c>
      <c r="F97" s="79">
        <f t="shared" si="194"/>
        <v>0</v>
      </c>
      <c r="G97" s="79">
        <f t="shared" si="194"/>
        <v>0</v>
      </c>
      <c r="H97" s="31">
        <f t="shared" si="194"/>
        <v>-230</v>
      </c>
      <c r="I97" s="32">
        <f t="shared" si="194"/>
        <v>-330</v>
      </c>
      <c r="J97" s="30"/>
      <c r="K97" s="76">
        <f>SUM(K83:K95)</f>
        <v>0</v>
      </c>
      <c r="L97" s="79">
        <f t="shared" ref="L97:P97" si="195">SUM(L83:L95)</f>
        <v>0</v>
      </c>
      <c r="M97" s="79">
        <f t="shared" si="195"/>
        <v>0</v>
      </c>
      <c r="N97" s="79">
        <f t="shared" si="195"/>
        <v>0</v>
      </c>
      <c r="O97" s="31">
        <f t="shared" si="195"/>
        <v>-230</v>
      </c>
      <c r="P97" s="32">
        <f t="shared" si="195"/>
        <v>-330</v>
      </c>
      <c r="R97" s="30"/>
      <c r="S97" s="76">
        <f t="shared" ref="S97:X97" si="196">SUM(S83:S96)</f>
        <v>0</v>
      </c>
      <c r="T97" s="79">
        <f t="shared" si="196"/>
        <v>0</v>
      </c>
      <c r="U97" s="79">
        <f t="shared" si="196"/>
        <v>0</v>
      </c>
      <c r="V97" s="79">
        <f t="shared" si="196"/>
        <v>0</v>
      </c>
      <c r="W97" s="31">
        <f t="shared" si="196"/>
        <v>0</v>
      </c>
      <c r="X97" s="32">
        <f t="shared" si="196"/>
        <v>0</v>
      </c>
      <c r="Y97" s="30"/>
      <c r="Z97" s="76">
        <f>SUM(Z83:Z95)</f>
        <v>0</v>
      </c>
      <c r="AA97" s="79">
        <f t="shared" ref="AA97:AE97" si="197">SUM(AA83:AA95)</f>
        <v>0</v>
      </c>
      <c r="AB97" s="79">
        <f t="shared" si="197"/>
        <v>0</v>
      </c>
      <c r="AC97" s="79">
        <f t="shared" si="197"/>
        <v>0</v>
      </c>
      <c r="AD97" s="31">
        <f t="shared" si="197"/>
        <v>0</v>
      </c>
      <c r="AE97" s="32">
        <f t="shared" si="197"/>
        <v>0</v>
      </c>
      <c r="AG97" s="30"/>
      <c r="AH97" s="30">
        <f>SUM(AH83:AH95)</f>
        <v>0</v>
      </c>
      <c r="AI97" s="31">
        <f t="shared" ref="AI97:AM97" si="198">SUM(AI83:AI95)</f>
        <v>0</v>
      </c>
      <c r="AJ97" s="31">
        <f t="shared" si="198"/>
        <v>0</v>
      </c>
      <c r="AK97" s="31">
        <f t="shared" si="198"/>
        <v>0</v>
      </c>
      <c r="AL97" s="31">
        <f t="shared" si="198"/>
        <v>-230</v>
      </c>
      <c r="AM97" s="32">
        <f t="shared" si="198"/>
        <v>-330</v>
      </c>
      <c r="AN97" s="30"/>
      <c r="AO97" s="30">
        <f>SUM(AO83:AO95)</f>
        <v>0</v>
      </c>
      <c r="AP97" s="31">
        <f t="shared" ref="AP97:AT97" si="199">SUM(AP83:AP95)</f>
        <v>0</v>
      </c>
      <c r="AQ97" s="31">
        <f t="shared" si="199"/>
        <v>0</v>
      </c>
      <c r="AR97" s="31">
        <f t="shared" si="199"/>
        <v>0</v>
      </c>
      <c r="AS97" s="31">
        <f t="shared" si="199"/>
        <v>-230</v>
      </c>
      <c r="AT97" s="32">
        <f t="shared" si="199"/>
        <v>-330</v>
      </c>
    </row>
    <row r="98" spans="1:46" x14ac:dyDescent="0.25">
      <c r="A98" s="42" t="s">
        <v>70</v>
      </c>
      <c r="R98" s="94" t="s">
        <v>126</v>
      </c>
      <c r="S98">
        <f>SUMIFS(S83:S96,BidsOffers!$L$65:$L$78,$R98)</f>
        <v>950</v>
      </c>
      <c r="T98">
        <f>SUMIFS(T83:T96,BidsOffers!$L$65:$L$78,$R98)</f>
        <v>960</v>
      </c>
      <c r="U98">
        <f>SUMIFS(U83:U96,BidsOffers!$L$65:$L$78,$R98)</f>
        <v>860</v>
      </c>
      <c r="V98">
        <f>SUMIFS(V83:V96,BidsOffers!$L$65:$L$78,$R98)</f>
        <v>855</v>
      </c>
      <c r="W98">
        <f>SUMIFS(W83:W96,BidsOffers!$L$65:$L$78,$R98)</f>
        <v>770</v>
      </c>
      <c r="X98">
        <f>SUMIFS(X83:X96,BidsOffers!$L$65:$L$78,$R98)</f>
        <v>570</v>
      </c>
      <c r="AG98" s="64" t="s">
        <v>76</v>
      </c>
      <c r="AN98" s="63" t="s">
        <v>77</v>
      </c>
    </row>
    <row r="99" spans="1:46" x14ac:dyDescent="0.25">
      <c r="R99" s="94" t="s">
        <v>127</v>
      </c>
      <c r="S99">
        <f>SUMIFS(S83:S96,BidsOffers!$L$65:$L$78,$R99)</f>
        <v>-950</v>
      </c>
      <c r="T99">
        <f>SUMIFS(T83:T96,BidsOffers!$L$65:$L$78,$R99)</f>
        <v>-960</v>
      </c>
      <c r="U99">
        <f>SUMIFS(U83:U96,BidsOffers!$L$65:$L$78,$R99)</f>
        <v>-860</v>
      </c>
      <c r="V99">
        <f>SUMIFS(V83:V96,BidsOffers!$L$65:$L$78,$R99)</f>
        <v>-855</v>
      </c>
      <c r="W99">
        <f>SUMIFS(W83:W96,BidsOffers!$L$65:$L$78,$R99)</f>
        <v>-770</v>
      </c>
      <c r="X99">
        <f>SUMIFS(X83:X96,BidsOffers!$L$65:$L$78,$R99)</f>
        <v>-570</v>
      </c>
      <c r="AG99" s="72" t="s">
        <v>89</v>
      </c>
      <c r="AH99" s="73">
        <f>IF(SUM(AO83:AO96)=0,BidsOffers!D$58,ROUND(SUMPRODUCT(AO83:AO96,$C83:$C96)/SUM(AO83:AO96),2))</f>
        <v>1000</v>
      </c>
      <c r="AI99" s="73">
        <f>IF(SUM(AP83:AP96)=0,BidsOffers!E$58,ROUND(SUMPRODUCT(AP83:AP96,$C83:$C96)/SUM(AP83:AP96),2))</f>
        <v>1500</v>
      </c>
      <c r="AJ99" s="73">
        <f>IF(SUM(AQ83:AQ96)=0,BidsOffers!F$58,ROUND(SUMPRODUCT(AQ83:AQ96,$C83:$C96)/SUM(AQ83:AQ96),2))</f>
        <v>1000</v>
      </c>
      <c r="AK99" s="73">
        <f>IF(SUM(AR83:AR96)=0,BidsOffers!G$58,ROUND(SUMPRODUCT(AR83:AR96,$C83:$C96)/SUM(AR83:AR96),2))</f>
        <v>1000</v>
      </c>
      <c r="AL99" s="73">
        <f>IF(SUM(AS83:AS96)=0,BidsOffers!H$58,ROUND(SUMPRODUCT(AS83:AS96,$C83:$C96)/SUM(AS83:AS96),2))</f>
        <v>1539.13</v>
      </c>
      <c r="AM99" s="73">
        <f>IF(SUM(AT83:AT96)=0,BidsOffers!I$58,ROUND(SUMPRODUCT(AT83:AT96,$C83:$C96)/SUM(AT83:AT96),2))</f>
        <v>1500</v>
      </c>
      <c r="AN99" s="65"/>
    </row>
    <row r="100" spans="1:46" x14ac:dyDescent="0.25">
      <c r="A100" s="42"/>
    </row>
    <row r="101" spans="1:46" x14ac:dyDescent="0.25">
      <c r="A101" s="42"/>
    </row>
    <row r="102" spans="1:46" x14ac:dyDescent="0.25">
      <c r="A102" s="42"/>
    </row>
  </sheetData>
  <mergeCells count="30">
    <mergeCell ref="AN81:AT81"/>
    <mergeCell ref="A81:I81"/>
    <mergeCell ref="J81:P81"/>
    <mergeCell ref="R81:X81"/>
    <mergeCell ref="Y81:AE81"/>
    <mergeCell ref="AG81:AM81"/>
    <mergeCell ref="A61:I61"/>
    <mergeCell ref="J61:P61"/>
    <mergeCell ref="R61:X61"/>
    <mergeCell ref="AG61:AM61"/>
    <mergeCell ref="AN61:AT61"/>
    <mergeCell ref="Y61:AE61"/>
    <mergeCell ref="R41:X41"/>
    <mergeCell ref="Y41:AE41"/>
    <mergeCell ref="AG41:AM41"/>
    <mergeCell ref="AN41:AT41"/>
    <mergeCell ref="R1:X1"/>
    <mergeCell ref="Y1:AE1"/>
    <mergeCell ref="Y21:AE21"/>
    <mergeCell ref="AN1:AT1"/>
    <mergeCell ref="AG1:AM1"/>
    <mergeCell ref="R21:X21"/>
    <mergeCell ref="AG21:AM21"/>
    <mergeCell ref="AN21:AT21"/>
    <mergeCell ref="J1:P1"/>
    <mergeCell ref="J21:P21"/>
    <mergeCell ref="J41:P41"/>
    <mergeCell ref="A1:I1"/>
    <mergeCell ref="A21:I21"/>
    <mergeCell ref="A41:I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42F4-A0D3-4500-B2B5-AC8924123313}">
  <dimension ref="A1:P75"/>
  <sheetViews>
    <sheetView topLeftCell="A37" zoomScaleNormal="100" workbookViewId="0">
      <selection activeCell="F30" sqref="F30"/>
    </sheetView>
  </sheetViews>
  <sheetFormatPr defaultRowHeight="15" x14ac:dyDescent="0.25"/>
  <cols>
    <col min="1" max="1" width="24.140625" customWidth="1"/>
    <col min="2" max="2" width="8" customWidth="1"/>
    <col min="10" max="10" width="15.140625" customWidth="1"/>
  </cols>
  <sheetData>
    <row r="1" spans="1:16" x14ac:dyDescent="0.25">
      <c r="A1" s="95" t="s">
        <v>25</v>
      </c>
      <c r="B1" s="95"/>
      <c r="C1" s="95"/>
      <c r="D1" s="95"/>
      <c r="E1" s="95"/>
      <c r="F1" s="95"/>
      <c r="G1" s="95"/>
      <c r="J1" s="95" t="s">
        <v>115</v>
      </c>
      <c r="K1" s="95"/>
      <c r="L1" s="95"/>
      <c r="M1" s="95"/>
      <c r="N1" s="95"/>
      <c r="O1" s="95"/>
      <c r="P1" s="95"/>
    </row>
    <row r="2" spans="1:16" x14ac:dyDescent="0.25">
      <c r="A2" s="96"/>
      <c r="B2" s="97" t="s">
        <v>9</v>
      </c>
      <c r="C2" s="50" t="s">
        <v>10</v>
      </c>
      <c r="D2" s="50" t="s">
        <v>11</v>
      </c>
      <c r="E2" s="50" t="s">
        <v>12</v>
      </c>
      <c r="F2" s="50" t="s">
        <v>13</v>
      </c>
      <c r="G2" s="50" t="s">
        <v>14</v>
      </c>
      <c r="J2" s="96"/>
      <c r="K2" s="97" t="s">
        <v>9</v>
      </c>
      <c r="L2" s="50" t="s">
        <v>10</v>
      </c>
      <c r="M2" s="50" t="s">
        <v>11</v>
      </c>
      <c r="N2" s="50" t="s">
        <v>12</v>
      </c>
      <c r="O2" s="50" t="s">
        <v>13</v>
      </c>
      <c r="P2" s="50" t="s">
        <v>14</v>
      </c>
    </row>
    <row r="3" spans="1:16" x14ac:dyDescent="0.25">
      <c r="A3" s="26" t="s">
        <v>0</v>
      </c>
      <c r="B3" s="7">
        <v>0</v>
      </c>
      <c r="C3" s="7">
        <v>0</v>
      </c>
      <c r="D3" s="7">
        <v>235</v>
      </c>
      <c r="E3" s="7">
        <v>240</v>
      </c>
      <c r="F3" s="7">
        <v>0</v>
      </c>
      <c r="G3" s="22">
        <v>0</v>
      </c>
      <c r="J3" s="25" t="s">
        <v>0</v>
      </c>
      <c r="K3" s="7">
        <f>'Intra-day'!S83</f>
        <v>0</v>
      </c>
      <c r="L3" s="7">
        <f>'Intra-day'!T83</f>
        <v>0</v>
      </c>
      <c r="M3" s="7">
        <f>'Intra-day'!U83</f>
        <v>240</v>
      </c>
      <c r="N3" s="7">
        <f>'Intra-day'!V83</f>
        <v>240</v>
      </c>
      <c r="O3" s="7">
        <f>'Intra-day'!W83</f>
        <v>0</v>
      </c>
      <c r="P3" s="22">
        <f>'Intra-day'!X83</f>
        <v>0</v>
      </c>
    </row>
    <row r="4" spans="1:16" x14ac:dyDescent="0.25">
      <c r="A4" s="26" t="s">
        <v>1</v>
      </c>
      <c r="B4" s="11">
        <v>0</v>
      </c>
      <c r="C4" s="11">
        <v>0</v>
      </c>
      <c r="D4" s="11">
        <v>250</v>
      </c>
      <c r="E4" s="11">
        <v>240</v>
      </c>
      <c r="F4" s="11">
        <v>0</v>
      </c>
      <c r="G4" s="23">
        <v>0</v>
      </c>
      <c r="J4" s="26" t="s">
        <v>1</v>
      </c>
      <c r="K4" s="11">
        <f>'Intra-day'!S84</f>
        <v>0</v>
      </c>
      <c r="L4" s="11">
        <f>'Intra-day'!T84</f>
        <v>0</v>
      </c>
      <c r="M4" s="11">
        <f>'Intra-day'!U84</f>
        <v>240</v>
      </c>
      <c r="N4" s="11">
        <f>'Intra-day'!V84</f>
        <v>240</v>
      </c>
      <c r="O4" s="11">
        <f>'Intra-day'!W84</f>
        <v>0</v>
      </c>
      <c r="P4" s="23">
        <f>'Intra-day'!X84</f>
        <v>0</v>
      </c>
    </row>
    <row r="5" spans="1:16" x14ac:dyDescent="0.25">
      <c r="A5" s="26" t="s">
        <v>2</v>
      </c>
      <c r="B5" s="11">
        <v>200</v>
      </c>
      <c r="C5" s="11">
        <v>250</v>
      </c>
      <c r="D5" s="11">
        <v>250</v>
      </c>
      <c r="E5" s="11">
        <v>400</v>
      </c>
      <c r="F5" s="11">
        <v>330</v>
      </c>
      <c r="G5" s="23">
        <v>130</v>
      </c>
      <c r="J5" s="26" t="s">
        <v>2</v>
      </c>
      <c r="K5" s="11">
        <f>'Intra-day'!S85</f>
        <v>200</v>
      </c>
      <c r="L5" s="11">
        <f>'Intra-day'!T85</f>
        <v>260</v>
      </c>
      <c r="M5" s="11">
        <f>'Intra-day'!U85</f>
        <v>260</v>
      </c>
      <c r="N5" s="11">
        <f>'Intra-day'!V85</f>
        <v>405</v>
      </c>
      <c r="O5" s="11">
        <f>'Intra-day'!W85</f>
        <v>330</v>
      </c>
      <c r="P5" s="23">
        <f>'Intra-day'!X85</f>
        <v>130</v>
      </c>
    </row>
    <row r="6" spans="1:16" x14ac:dyDescent="0.25">
      <c r="A6" s="26" t="s">
        <v>3</v>
      </c>
      <c r="B6" s="11">
        <v>150</v>
      </c>
      <c r="C6" s="11">
        <v>100</v>
      </c>
      <c r="D6" s="11">
        <v>120</v>
      </c>
      <c r="E6" s="11">
        <v>100</v>
      </c>
      <c r="F6" s="11">
        <v>218</v>
      </c>
      <c r="G6" s="23">
        <v>225</v>
      </c>
      <c r="J6" s="26" t="s">
        <v>3</v>
      </c>
      <c r="K6" s="11">
        <f>'Intra-day'!S86</f>
        <v>150</v>
      </c>
      <c r="L6" s="11">
        <f>'Intra-day'!T86</f>
        <v>100</v>
      </c>
      <c r="M6" s="11">
        <f>'Intra-day'!U86</f>
        <v>100</v>
      </c>
      <c r="N6" s="11">
        <f>'Intra-day'!V86</f>
        <v>100</v>
      </c>
      <c r="O6" s="11">
        <f>'Intra-day'!W86</f>
        <v>220</v>
      </c>
      <c r="P6" s="23">
        <f>'Intra-day'!X86</f>
        <v>220</v>
      </c>
    </row>
    <row r="7" spans="1:16" x14ac:dyDescent="0.25">
      <c r="A7" s="26" t="s">
        <v>4</v>
      </c>
      <c r="B7" s="11">
        <v>1400</v>
      </c>
      <c r="C7" s="11">
        <v>1000</v>
      </c>
      <c r="D7" s="11">
        <v>1000</v>
      </c>
      <c r="E7" s="11">
        <v>1000</v>
      </c>
      <c r="F7" s="11">
        <v>1000</v>
      </c>
      <c r="G7" s="23">
        <v>1000</v>
      </c>
      <c r="J7" s="26" t="s">
        <v>4</v>
      </c>
      <c r="K7" s="11">
        <f>'Intra-day'!S87</f>
        <v>1400</v>
      </c>
      <c r="L7" s="11">
        <f>'Intra-day'!T87</f>
        <v>1400</v>
      </c>
      <c r="M7" s="11">
        <f>'Intra-day'!U87</f>
        <v>1150</v>
      </c>
      <c r="N7" s="11">
        <f>'Intra-day'!V87</f>
        <v>1000</v>
      </c>
      <c r="O7" s="11">
        <f>'Intra-day'!W87</f>
        <v>1000</v>
      </c>
      <c r="P7" s="23">
        <f>'Intra-day'!X87</f>
        <v>1000</v>
      </c>
    </row>
    <row r="8" spans="1:16" x14ac:dyDescent="0.25">
      <c r="A8" s="26" t="s">
        <v>8</v>
      </c>
      <c r="B8" s="11">
        <v>0</v>
      </c>
      <c r="C8" s="11">
        <v>500</v>
      </c>
      <c r="D8" s="11">
        <v>85</v>
      </c>
      <c r="E8" s="11">
        <v>0</v>
      </c>
      <c r="F8" s="11">
        <v>450</v>
      </c>
      <c r="G8" s="23">
        <v>265</v>
      </c>
      <c r="J8" s="26" t="s">
        <v>8</v>
      </c>
      <c r="K8" s="11">
        <f>'Intra-day'!S88</f>
        <v>0</v>
      </c>
      <c r="L8" s="11">
        <f>'Intra-day'!T88</f>
        <v>190</v>
      </c>
      <c r="M8" s="11">
        <f>'Intra-day'!U88</f>
        <v>0</v>
      </c>
      <c r="N8" s="11">
        <f>'Intra-day'!V88</f>
        <v>0</v>
      </c>
      <c r="O8" s="11">
        <f>'Intra-day'!W88</f>
        <v>600</v>
      </c>
      <c r="P8" s="23">
        <f>'Intra-day'!X88</f>
        <v>330</v>
      </c>
    </row>
    <row r="9" spans="1:16" x14ac:dyDescent="0.25">
      <c r="A9" s="26" t="s">
        <v>16</v>
      </c>
      <c r="B9" s="11">
        <v>-150</v>
      </c>
      <c r="C9" s="11">
        <v>-200</v>
      </c>
      <c r="D9" s="11">
        <v>-150</v>
      </c>
      <c r="E9" s="11">
        <v>-150</v>
      </c>
      <c r="F9" s="11">
        <v>-18</v>
      </c>
      <c r="G9" s="23">
        <v>-100</v>
      </c>
      <c r="J9" s="26" t="s">
        <v>16</v>
      </c>
      <c r="K9" s="11">
        <f>'Intra-day'!S89</f>
        <v>-150</v>
      </c>
      <c r="L9" s="11">
        <f>'Intra-day'!T89</f>
        <v>-150</v>
      </c>
      <c r="M9" s="11">
        <f>'Intra-day'!U89</f>
        <v>-150</v>
      </c>
      <c r="N9" s="11">
        <f>'Intra-day'!V89</f>
        <v>-150</v>
      </c>
      <c r="O9" s="11">
        <f>'Intra-day'!W89</f>
        <v>-10</v>
      </c>
      <c r="P9" s="23">
        <f>'Intra-day'!X89</f>
        <v>-100</v>
      </c>
    </row>
    <row r="10" spans="1:16" x14ac:dyDescent="0.25">
      <c r="A10" s="26" t="s">
        <v>17</v>
      </c>
      <c r="B10" s="11">
        <v>-200</v>
      </c>
      <c r="C10" s="11">
        <v>-220</v>
      </c>
      <c r="D10" s="11">
        <v>-240</v>
      </c>
      <c r="E10" s="11">
        <v>-285</v>
      </c>
      <c r="F10" s="11">
        <v>-120</v>
      </c>
      <c r="G10" s="23">
        <v>-120</v>
      </c>
      <c r="J10" s="26" t="s">
        <v>17</v>
      </c>
      <c r="K10" s="11">
        <f>'Intra-day'!S90</f>
        <v>-200</v>
      </c>
      <c r="L10" s="11">
        <f>'Intra-day'!T90</f>
        <v>-200</v>
      </c>
      <c r="M10" s="11">
        <f>'Intra-day'!U90</f>
        <v>-290</v>
      </c>
      <c r="N10" s="11">
        <f>'Intra-day'!V90</f>
        <v>-290</v>
      </c>
      <c r="O10" s="11">
        <f>'Intra-day'!W90</f>
        <v>-180</v>
      </c>
      <c r="P10" s="23">
        <f>'Intra-day'!X90</f>
        <v>-180</v>
      </c>
    </row>
    <row r="11" spans="1:16" x14ac:dyDescent="0.25">
      <c r="A11" s="26" t="s">
        <v>18</v>
      </c>
      <c r="B11" s="11">
        <v>-600</v>
      </c>
      <c r="C11" s="11">
        <v>-600</v>
      </c>
      <c r="D11" s="11">
        <v>-600</v>
      </c>
      <c r="E11" s="11">
        <v>-600</v>
      </c>
      <c r="F11" s="11">
        <v>-600</v>
      </c>
      <c r="G11" s="23">
        <v>-600</v>
      </c>
      <c r="J11" s="26" t="s">
        <v>18</v>
      </c>
      <c r="K11" s="11">
        <f>'Intra-day'!S91</f>
        <v>-600</v>
      </c>
      <c r="L11" s="11">
        <f>'Intra-day'!T91</f>
        <v>-600</v>
      </c>
      <c r="M11" s="11">
        <f>'Intra-day'!U91</f>
        <v>-600</v>
      </c>
      <c r="N11" s="11">
        <f>'Intra-day'!V91</f>
        <v>-600</v>
      </c>
      <c r="O11" s="11">
        <f>'Intra-day'!W91</f>
        <v>-600</v>
      </c>
      <c r="P11" s="23">
        <f>'Intra-day'!X91</f>
        <v>-600</v>
      </c>
    </row>
    <row r="12" spans="1:16" x14ac:dyDescent="0.25">
      <c r="A12" s="26" t="s">
        <v>5</v>
      </c>
      <c r="B12" s="11">
        <v>0</v>
      </c>
      <c r="C12" s="11">
        <v>170</v>
      </c>
      <c r="D12" s="11">
        <v>0</v>
      </c>
      <c r="E12" s="11">
        <v>0</v>
      </c>
      <c r="F12" s="11">
        <v>100</v>
      </c>
      <c r="G12" s="23">
        <v>0</v>
      </c>
      <c r="J12" s="26" t="s">
        <v>5</v>
      </c>
      <c r="K12" s="11">
        <f>'Intra-day'!S92</f>
        <v>0</v>
      </c>
      <c r="L12" s="11">
        <f>'Intra-day'!T92</f>
        <v>0</v>
      </c>
      <c r="M12" s="11">
        <f>'Intra-day'!U92</f>
        <v>0</v>
      </c>
      <c r="N12" s="11">
        <f>'Intra-day'!V92</f>
        <v>0</v>
      </c>
      <c r="O12" s="11">
        <f>'Intra-day'!W92</f>
        <v>0</v>
      </c>
      <c r="P12" s="23">
        <f>'Intra-day'!X92</f>
        <v>0</v>
      </c>
    </row>
    <row r="13" spans="1:16" x14ac:dyDescent="0.25">
      <c r="A13" s="26" t="s">
        <v>19</v>
      </c>
      <c r="B13" s="11">
        <v>-100</v>
      </c>
      <c r="C13" s="11">
        <v>-300</v>
      </c>
      <c r="D13" s="11">
        <v>-310</v>
      </c>
      <c r="E13" s="11">
        <v>-310</v>
      </c>
      <c r="F13" s="11">
        <v>-660</v>
      </c>
      <c r="G13" s="23">
        <v>-100</v>
      </c>
      <c r="J13" s="26" t="s">
        <v>19</v>
      </c>
      <c r="K13" s="11">
        <f>'Intra-day'!S93</f>
        <v>-100</v>
      </c>
      <c r="L13" s="11">
        <f>'Intra-day'!T93</f>
        <v>-300</v>
      </c>
      <c r="M13" s="11">
        <f>'Intra-day'!U93</f>
        <v>-310</v>
      </c>
      <c r="N13" s="11">
        <f>'Intra-day'!V93</f>
        <v>-310</v>
      </c>
      <c r="O13" s="11">
        <f>'Intra-day'!W93</f>
        <v>-660</v>
      </c>
      <c r="P13" s="23">
        <f>'Intra-day'!X93</f>
        <v>-100</v>
      </c>
    </row>
    <row r="14" spans="1:16" x14ac:dyDescent="0.25">
      <c r="A14" s="26" t="s">
        <v>20</v>
      </c>
      <c r="B14" s="11">
        <v>-100</v>
      </c>
      <c r="C14" s="11">
        <v>-100</v>
      </c>
      <c r="D14" s="11">
        <v>-100</v>
      </c>
      <c r="E14" s="11">
        <v>-100</v>
      </c>
      <c r="F14" s="11">
        <v>-100</v>
      </c>
      <c r="G14" s="23">
        <v>-100</v>
      </c>
      <c r="J14" s="26" t="s">
        <v>20</v>
      </c>
      <c r="K14" s="11">
        <f>'Intra-day'!S94</f>
        <v>-100</v>
      </c>
      <c r="L14" s="11">
        <f>'Intra-day'!T94</f>
        <v>-100</v>
      </c>
      <c r="M14" s="11">
        <f>'Intra-day'!U94</f>
        <v>-100</v>
      </c>
      <c r="N14" s="11">
        <f>'Intra-day'!V94</f>
        <v>-100</v>
      </c>
      <c r="O14" s="11">
        <f>'Intra-day'!W94</f>
        <v>-100</v>
      </c>
      <c r="P14" s="23">
        <f>'Intra-day'!X94</f>
        <v>-100</v>
      </c>
    </row>
    <row r="15" spans="1:16" x14ac:dyDescent="0.25">
      <c r="A15" s="26" t="s">
        <v>8</v>
      </c>
      <c r="B15" s="11">
        <v>-600</v>
      </c>
      <c r="C15" s="11">
        <v>-600</v>
      </c>
      <c r="D15" s="11">
        <v>-540</v>
      </c>
      <c r="E15" s="11">
        <v>-535</v>
      </c>
      <c r="F15" s="11">
        <v>-600</v>
      </c>
      <c r="G15" s="23">
        <v>-600</v>
      </c>
      <c r="J15" s="26" t="s">
        <v>8</v>
      </c>
      <c r="K15" s="11">
        <f>'Intra-day'!S95</f>
        <v>-600</v>
      </c>
      <c r="L15" s="11">
        <f>'Intra-day'!T95</f>
        <v>-600</v>
      </c>
      <c r="M15" s="11">
        <f>'Intra-day'!U95</f>
        <v>-540</v>
      </c>
      <c r="N15" s="11">
        <f>'Intra-day'!V95</f>
        <v>-535</v>
      </c>
      <c r="O15" s="11">
        <f>'Intra-day'!W95</f>
        <v>-600</v>
      </c>
      <c r="P15" s="23">
        <f>'Intra-day'!X95</f>
        <v>-600</v>
      </c>
    </row>
    <row r="16" spans="1:16" x14ac:dyDescent="0.25">
      <c r="A16" s="26" t="s">
        <v>59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24">
        <v>0</v>
      </c>
      <c r="J16" s="27" t="s">
        <v>59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0</v>
      </c>
    </row>
    <row r="17" spans="1:16" x14ac:dyDescent="0.25">
      <c r="A17" s="41" t="s">
        <v>33</v>
      </c>
      <c r="B17" s="31">
        <f t="shared" ref="B17:G17" si="0">SUM(B3:B16)</f>
        <v>0</v>
      </c>
      <c r="C17" s="31">
        <f t="shared" si="0"/>
        <v>0</v>
      </c>
      <c r="D17" s="31">
        <f t="shared" si="0"/>
        <v>0</v>
      </c>
      <c r="E17" s="31">
        <f t="shared" si="0"/>
        <v>0</v>
      </c>
      <c r="F17" s="31">
        <f t="shared" si="0"/>
        <v>0</v>
      </c>
      <c r="G17" s="32">
        <f t="shared" si="0"/>
        <v>0</v>
      </c>
      <c r="J17" s="41" t="s">
        <v>33</v>
      </c>
      <c r="K17" s="31">
        <f>SUM(K3:K15)</f>
        <v>0</v>
      </c>
      <c r="L17" s="31">
        <f t="shared" ref="L17:P17" si="1">SUM(L3:L15)</f>
        <v>0</v>
      </c>
      <c r="M17" s="31">
        <f t="shared" si="1"/>
        <v>0</v>
      </c>
      <c r="N17" s="31">
        <f t="shared" si="1"/>
        <v>0</v>
      </c>
      <c r="O17" s="31">
        <f t="shared" si="1"/>
        <v>0</v>
      </c>
      <c r="P17" s="32">
        <f t="shared" si="1"/>
        <v>0</v>
      </c>
    </row>
    <row r="18" spans="1:16" x14ac:dyDescent="0.25">
      <c r="A18" s="42" t="s">
        <v>41</v>
      </c>
      <c r="J18" s="42"/>
      <c r="K18" t="s">
        <v>116</v>
      </c>
      <c r="L18" t="s">
        <v>117</v>
      </c>
      <c r="M18" t="s">
        <v>117</v>
      </c>
      <c r="N18" t="s">
        <v>118</v>
      </c>
      <c r="O18" t="s">
        <v>119</v>
      </c>
      <c r="P18" t="s">
        <v>119</v>
      </c>
    </row>
    <row r="19" spans="1:16" x14ac:dyDescent="0.25">
      <c r="A19" s="94" t="s">
        <v>126</v>
      </c>
      <c r="B19">
        <f>SUMIFS(B3:B16,BidsOffers!$L$65:$L$78,$A19)</f>
        <v>950</v>
      </c>
      <c r="C19">
        <f>SUMIFS(C3:C16,BidsOffers!$L$65:$L$78,$A19)</f>
        <v>530</v>
      </c>
      <c r="D19">
        <f>SUMIFS(D3:D16,BidsOffers!$L$65:$L$78,$A19)</f>
        <v>765</v>
      </c>
      <c r="E19">
        <f>SUMIFS(E3:E16,BidsOffers!$L$65:$L$78,$A19)</f>
        <v>855</v>
      </c>
      <c r="F19">
        <f>SUMIFS(F3:F16,BidsOffers!$L$65:$L$78,$A19)</f>
        <v>828</v>
      </c>
      <c r="G19">
        <f>SUMIFS(G3:G16,BidsOffers!$L$65:$L$78,$A19)</f>
        <v>635</v>
      </c>
      <c r="J19" s="94" t="s">
        <v>126</v>
      </c>
      <c r="K19">
        <f>SUMIFS(K3:K16,BidsOffers!$L$65:$L$78,$A19)</f>
        <v>950</v>
      </c>
      <c r="L19">
        <f>SUMIFS(L3:L16,BidsOffers!$L$65:$L$78,$A19)</f>
        <v>960</v>
      </c>
      <c r="M19">
        <f>SUMIFS(M3:M16,BidsOffers!$L$65:$L$78,$A19)</f>
        <v>860</v>
      </c>
      <c r="N19">
        <f>SUMIFS(N3:N16,BidsOffers!$L$65:$L$78,$A19)</f>
        <v>855</v>
      </c>
      <c r="O19">
        <f>SUMIFS(O3:O16,BidsOffers!$L$65:$L$78,$A19)</f>
        <v>770</v>
      </c>
      <c r="P19">
        <f>SUMIFS(P3:P16,BidsOffers!$L$65:$L$78,$A19)</f>
        <v>570</v>
      </c>
    </row>
    <row r="20" spans="1:16" x14ac:dyDescent="0.25">
      <c r="A20" s="94" t="s">
        <v>127</v>
      </c>
      <c r="B20">
        <f>SUMIFS(B3:B16,BidsOffers!$L$65:$L$78,$A20)</f>
        <v>-950</v>
      </c>
      <c r="C20">
        <f>SUMIFS(C3:C16,BidsOffers!$L$65:$L$78,$A20)</f>
        <v>-530</v>
      </c>
      <c r="D20">
        <f>SUMIFS(D3:D16,BidsOffers!$L$65:$L$78,$A20)</f>
        <v>-765</v>
      </c>
      <c r="E20">
        <f>SUMIFS(E3:E16,BidsOffers!$L$65:$L$78,$A20)</f>
        <v>-855</v>
      </c>
      <c r="F20">
        <f>SUMIFS(F3:F16,BidsOffers!$L$65:$L$78,$A20)</f>
        <v>-828</v>
      </c>
      <c r="G20">
        <f>SUMIFS(G3:G16,BidsOffers!$L$65:$L$78,$A20)</f>
        <v>-635</v>
      </c>
      <c r="J20" s="94" t="s">
        <v>127</v>
      </c>
      <c r="K20">
        <f>SUMIFS(K3:K16,BidsOffers!$L$65:$L$78,$A20)</f>
        <v>-950</v>
      </c>
      <c r="L20">
        <f>SUMIFS(L3:L16,BidsOffers!$L$65:$L$78,$A20)</f>
        <v>-960</v>
      </c>
      <c r="M20">
        <f>SUMIFS(M3:M16,BidsOffers!$L$65:$L$78,$A20)</f>
        <v>-860</v>
      </c>
      <c r="N20">
        <f>SUMIFS(N3:N16,BidsOffers!$L$65:$L$78,$A20)</f>
        <v>-855</v>
      </c>
      <c r="O20">
        <f>SUMIFS(O3:O16,BidsOffers!$L$65:$L$78,$A20)</f>
        <v>-770</v>
      </c>
      <c r="P20">
        <f>SUMIFS(P3:P16,BidsOffers!$L$65:$L$78,$A20)</f>
        <v>-570</v>
      </c>
    </row>
    <row r="22" spans="1:16" x14ac:dyDescent="0.25">
      <c r="A22" s="98" t="s">
        <v>114</v>
      </c>
      <c r="B22" s="99"/>
      <c r="C22" s="99"/>
      <c r="D22" s="99"/>
      <c r="E22" s="99"/>
      <c r="F22" s="99"/>
      <c r="G22" s="99"/>
      <c r="H22" s="99"/>
      <c r="I22" s="100"/>
    </row>
    <row r="23" spans="1:16" x14ac:dyDescent="0.25">
      <c r="A23" s="50"/>
      <c r="B23" s="101" t="s">
        <v>9</v>
      </c>
      <c r="C23" s="101" t="s">
        <v>10</v>
      </c>
      <c r="D23" s="101" t="s">
        <v>11</v>
      </c>
      <c r="E23" s="101" t="s">
        <v>12</v>
      </c>
      <c r="F23" s="101" t="s">
        <v>13</v>
      </c>
      <c r="G23" s="101" t="s">
        <v>14</v>
      </c>
      <c r="H23" s="101" t="s">
        <v>6</v>
      </c>
      <c r="I23" s="101" t="s">
        <v>7</v>
      </c>
    </row>
    <row r="24" spans="1:16" x14ac:dyDescent="0.25">
      <c r="A24" s="25" t="s">
        <v>0</v>
      </c>
      <c r="B24" s="6">
        <v>0</v>
      </c>
      <c r="C24" s="7">
        <v>0</v>
      </c>
      <c r="D24" s="7">
        <v>235</v>
      </c>
      <c r="E24" s="7">
        <v>240</v>
      </c>
      <c r="F24" s="7">
        <v>0</v>
      </c>
      <c r="G24" s="22">
        <v>0</v>
      </c>
      <c r="H24" s="25">
        <v>300</v>
      </c>
      <c r="I24" s="25">
        <v>0</v>
      </c>
    </row>
    <row r="25" spans="1:16" x14ac:dyDescent="0.25">
      <c r="A25" s="26" t="s">
        <v>1</v>
      </c>
      <c r="B25" s="10">
        <v>0</v>
      </c>
      <c r="C25" s="11">
        <v>0</v>
      </c>
      <c r="D25" s="11">
        <v>250</v>
      </c>
      <c r="E25" s="11">
        <v>240</v>
      </c>
      <c r="F25" s="11">
        <v>0</v>
      </c>
      <c r="G25" s="23">
        <v>0</v>
      </c>
      <c r="H25" s="26">
        <v>300</v>
      </c>
      <c r="I25" s="26">
        <v>0</v>
      </c>
    </row>
    <row r="26" spans="1:16" x14ac:dyDescent="0.25">
      <c r="A26" s="26" t="s">
        <v>2</v>
      </c>
      <c r="B26" s="10">
        <v>200</v>
      </c>
      <c r="C26" s="11">
        <v>250</v>
      </c>
      <c r="D26" s="11">
        <v>250</v>
      </c>
      <c r="E26" s="11">
        <v>400</v>
      </c>
      <c r="F26" s="11">
        <v>330</v>
      </c>
      <c r="G26" s="23">
        <v>130</v>
      </c>
      <c r="H26" s="26">
        <v>500</v>
      </c>
      <c r="I26" s="26">
        <v>0</v>
      </c>
    </row>
    <row r="27" spans="1:16" x14ac:dyDescent="0.25">
      <c r="A27" s="26" t="s">
        <v>3</v>
      </c>
      <c r="B27" s="10">
        <v>150</v>
      </c>
      <c r="C27" s="11">
        <v>100</v>
      </c>
      <c r="D27" s="11">
        <v>120</v>
      </c>
      <c r="E27" s="11">
        <v>100</v>
      </c>
      <c r="F27" s="11">
        <v>218</v>
      </c>
      <c r="G27" s="23">
        <v>225</v>
      </c>
      <c r="H27" s="26">
        <v>200</v>
      </c>
      <c r="I27" s="26">
        <v>0</v>
      </c>
    </row>
    <row r="28" spans="1:16" x14ac:dyDescent="0.25">
      <c r="A28" s="26" t="s">
        <v>4</v>
      </c>
      <c r="B28" s="10">
        <v>1400</v>
      </c>
      <c r="C28" s="11">
        <v>1400</v>
      </c>
      <c r="D28" s="11">
        <v>1150</v>
      </c>
      <c r="E28" s="11">
        <v>1000</v>
      </c>
      <c r="F28" s="11">
        <v>1000</v>
      </c>
      <c r="G28" s="23">
        <v>1000</v>
      </c>
      <c r="H28" s="26">
        <v>2000</v>
      </c>
      <c r="I28" s="26">
        <v>1000</v>
      </c>
    </row>
    <row r="29" spans="1:16" x14ac:dyDescent="0.25">
      <c r="A29" s="26" t="s">
        <v>8</v>
      </c>
      <c r="B29" s="10">
        <v>0</v>
      </c>
      <c r="C29" s="11">
        <v>500</v>
      </c>
      <c r="D29" s="11">
        <v>85</v>
      </c>
      <c r="E29" s="11">
        <v>0</v>
      </c>
      <c r="F29" s="11">
        <v>450</v>
      </c>
      <c r="G29" s="23">
        <v>265</v>
      </c>
      <c r="H29" s="26">
        <v>600</v>
      </c>
      <c r="I29" s="26">
        <v>1500</v>
      </c>
    </row>
    <row r="30" spans="1:16" x14ac:dyDescent="0.25">
      <c r="A30" s="26" t="s">
        <v>16</v>
      </c>
      <c r="B30" s="10">
        <v>-150</v>
      </c>
      <c r="C30" s="11">
        <v>-200</v>
      </c>
      <c r="D30" s="11">
        <v>-150</v>
      </c>
      <c r="E30" s="11">
        <v>-150</v>
      </c>
      <c r="F30" s="11">
        <v>-10</v>
      </c>
      <c r="G30" s="23">
        <v>-100</v>
      </c>
      <c r="H30" s="26">
        <v>200</v>
      </c>
      <c r="I30" s="26">
        <v>1600</v>
      </c>
    </row>
    <row r="31" spans="1:16" x14ac:dyDescent="0.25">
      <c r="A31" s="26" t="s">
        <v>17</v>
      </c>
      <c r="B31" s="10">
        <v>-200</v>
      </c>
      <c r="C31" s="11">
        <v>-200</v>
      </c>
      <c r="D31" s="11">
        <v>-290</v>
      </c>
      <c r="E31" s="11">
        <v>-290</v>
      </c>
      <c r="F31" s="11">
        <v>-180</v>
      </c>
      <c r="G31" s="23">
        <v>-180</v>
      </c>
      <c r="H31" s="26">
        <v>100</v>
      </c>
      <c r="I31" s="26">
        <v>1800</v>
      </c>
    </row>
    <row r="32" spans="1:16" x14ac:dyDescent="0.25">
      <c r="A32" s="26" t="s">
        <v>18</v>
      </c>
      <c r="B32" s="10">
        <v>-600</v>
      </c>
      <c r="C32" s="11">
        <v>-600</v>
      </c>
      <c r="D32" s="11">
        <v>-600</v>
      </c>
      <c r="E32" s="11">
        <v>-600</v>
      </c>
      <c r="F32" s="11">
        <v>-600</v>
      </c>
      <c r="G32" s="23">
        <v>-600</v>
      </c>
      <c r="H32" s="26">
        <v>600</v>
      </c>
      <c r="I32" s="26">
        <v>2400</v>
      </c>
    </row>
    <row r="33" spans="1:9" x14ac:dyDescent="0.25">
      <c r="A33" s="26" t="s">
        <v>5</v>
      </c>
      <c r="B33" s="10">
        <v>0</v>
      </c>
      <c r="C33" s="11">
        <v>170</v>
      </c>
      <c r="D33" s="11">
        <v>0</v>
      </c>
      <c r="E33" s="11">
        <v>0</v>
      </c>
      <c r="F33" s="11">
        <v>100</v>
      </c>
      <c r="G33" s="23">
        <v>0</v>
      </c>
      <c r="H33" s="26">
        <v>1500</v>
      </c>
      <c r="I33" s="26">
        <v>3000</v>
      </c>
    </row>
    <row r="34" spans="1:9" x14ac:dyDescent="0.25">
      <c r="A34" s="26" t="s">
        <v>19</v>
      </c>
      <c r="B34" s="10">
        <v>-100</v>
      </c>
      <c r="C34" s="11">
        <v>-300</v>
      </c>
      <c r="D34" s="11">
        <v>-310</v>
      </c>
      <c r="E34" s="11">
        <v>-310</v>
      </c>
      <c r="F34" s="11">
        <v>-660</v>
      </c>
      <c r="G34" s="23">
        <v>-100</v>
      </c>
      <c r="H34" s="26">
        <v>0</v>
      </c>
      <c r="I34" s="26">
        <v>5000</v>
      </c>
    </row>
    <row r="35" spans="1:9" x14ac:dyDescent="0.25">
      <c r="A35" s="26" t="s">
        <v>20</v>
      </c>
      <c r="B35" s="10">
        <v>-100</v>
      </c>
      <c r="C35" s="11">
        <v>-100</v>
      </c>
      <c r="D35" s="11">
        <v>-100</v>
      </c>
      <c r="E35" s="11">
        <v>-100</v>
      </c>
      <c r="F35" s="11">
        <v>-100</v>
      </c>
      <c r="G35" s="23">
        <v>-100</v>
      </c>
      <c r="H35" s="26">
        <v>0</v>
      </c>
      <c r="I35" s="26">
        <v>5000</v>
      </c>
    </row>
    <row r="36" spans="1:9" x14ac:dyDescent="0.25">
      <c r="A36" s="26" t="s">
        <v>8</v>
      </c>
      <c r="B36" s="10">
        <v>-600</v>
      </c>
      <c r="C36" s="11">
        <v>-600</v>
      </c>
      <c r="D36" s="11">
        <v>-540</v>
      </c>
      <c r="E36" s="11">
        <v>-535</v>
      </c>
      <c r="F36" s="11">
        <v>-600</v>
      </c>
      <c r="G36" s="23">
        <v>-600</v>
      </c>
      <c r="H36" s="26">
        <v>0</v>
      </c>
      <c r="I36" s="26">
        <v>5000</v>
      </c>
    </row>
    <row r="37" spans="1:9" x14ac:dyDescent="0.25">
      <c r="A37" s="27" t="s">
        <v>59</v>
      </c>
      <c r="B37" s="14">
        <v>0</v>
      </c>
      <c r="C37" s="15">
        <v>0</v>
      </c>
      <c r="D37" s="15">
        <v>0</v>
      </c>
      <c r="E37" s="15">
        <v>0</v>
      </c>
      <c r="F37" s="15">
        <v>0</v>
      </c>
      <c r="G37" s="24">
        <v>0</v>
      </c>
      <c r="H37" s="27">
        <v>0</v>
      </c>
      <c r="I37" s="27">
        <v>75000</v>
      </c>
    </row>
    <row r="38" spans="1:9" x14ac:dyDescent="0.25">
      <c r="A38" s="30" t="s">
        <v>50</v>
      </c>
      <c r="B38" s="14">
        <f>SUM(B24:B37)</f>
        <v>0</v>
      </c>
      <c r="C38" s="15">
        <f>SUM(C24:C37)</f>
        <v>420</v>
      </c>
      <c r="D38" s="15">
        <f>SUM(D24:D37)</f>
        <v>100</v>
      </c>
      <c r="E38" s="15">
        <f>SUM(E24:E37)</f>
        <v>-5</v>
      </c>
      <c r="F38" s="15">
        <f>SUM(F24:F37)</f>
        <v>-52</v>
      </c>
      <c r="G38" s="24">
        <f>SUM(G24:G37)</f>
        <v>-60</v>
      </c>
      <c r="H38" s="15"/>
      <c r="I38" s="15"/>
    </row>
    <row r="39" spans="1:9" x14ac:dyDescent="0.25">
      <c r="A39" s="42" t="s">
        <v>41</v>
      </c>
    </row>
    <row r="40" spans="1:9" x14ac:dyDescent="0.25">
      <c r="A40" s="94" t="s">
        <v>126</v>
      </c>
      <c r="B40">
        <f>SUMIFS(B24:B37,BidsOffers!$L$65:$L$78,$A40)</f>
        <v>950</v>
      </c>
      <c r="C40">
        <f>SUMIFS(C24:C37,BidsOffers!$L$65:$L$78,$A40)</f>
        <v>950</v>
      </c>
      <c r="D40">
        <f>SUMIFS(D24:D37,BidsOffers!$L$65:$L$78,$A40)</f>
        <v>865</v>
      </c>
      <c r="E40">
        <f>SUMIFS(E24:E37,BidsOffers!$L$65:$L$78,$A40)</f>
        <v>850</v>
      </c>
      <c r="F40">
        <f>SUMIFS(F24:F37,BidsOffers!$L$65:$L$78,$A40)</f>
        <v>768</v>
      </c>
      <c r="G40">
        <f>SUMIFS(G24:G37,BidsOffers!$L$65:$L$78,$A40)</f>
        <v>575</v>
      </c>
    </row>
    <row r="41" spans="1:9" x14ac:dyDescent="0.25">
      <c r="A41" s="94" t="s">
        <v>127</v>
      </c>
      <c r="B41">
        <f>SUMIFS(B24:B37,BidsOffers!$L$65:$L$78,$A41)</f>
        <v>-950</v>
      </c>
      <c r="C41">
        <f>SUMIFS(C24:C37,BidsOffers!$L$65:$L$78,$A41)</f>
        <v>-530</v>
      </c>
      <c r="D41">
        <f>SUMIFS(D24:D37,BidsOffers!$L$65:$L$78,$A41)</f>
        <v>-765</v>
      </c>
      <c r="E41">
        <f>SUMIFS(E24:E37,BidsOffers!$L$65:$L$78,$A41)</f>
        <v>-855</v>
      </c>
      <c r="F41">
        <f>SUMIFS(F24:F37,BidsOffers!$L$65:$L$78,$A41)</f>
        <v>-820</v>
      </c>
      <c r="G41">
        <f>SUMIFS(G24:G37,BidsOffers!$L$65:$L$78,$A41)</f>
        <v>-635</v>
      </c>
    </row>
    <row r="43" spans="1:9" x14ac:dyDescent="0.25">
      <c r="A43" s="102" t="s">
        <v>30</v>
      </c>
      <c r="B43" s="102"/>
      <c r="C43" s="102"/>
      <c r="D43" s="102"/>
      <c r="E43" s="102"/>
      <c r="F43" s="102"/>
      <c r="G43" s="102"/>
    </row>
    <row r="44" spans="1:9" x14ac:dyDescent="0.25">
      <c r="A44" s="103" t="s">
        <v>31</v>
      </c>
      <c r="B44" s="50" t="s">
        <v>9</v>
      </c>
      <c r="C44" s="50" t="s">
        <v>10</v>
      </c>
      <c r="D44" s="50" t="s">
        <v>11</v>
      </c>
      <c r="E44" s="50" t="s">
        <v>12</v>
      </c>
      <c r="F44" s="50" t="s">
        <v>13</v>
      </c>
      <c r="G44" s="50" t="s">
        <v>14</v>
      </c>
    </row>
    <row r="45" spans="1:9" x14ac:dyDescent="0.25">
      <c r="A45" t="s">
        <v>0</v>
      </c>
      <c r="B45" s="6">
        <f>MAX(B24-B3,0)</f>
        <v>0</v>
      </c>
      <c r="C45" s="7">
        <f>MAX(C24-C3,0)</f>
        <v>0</v>
      </c>
      <c r="D45" s="7">
        <f>MAX(D24-D3,0)</f>
        <v>0</v>
      </c>
      <c r="E45" s="7">
        <f>MAX(E24-E3,0)</f>
        <v>0</v>
      </c>
      <c r="F45" s="7">
        <f>MAX(F24-F3,0)</f>
        <v>0</v>
      </c>
      <c r="G45" s="22">
        <f>MAX(G24-G3,0)</f>
        <v>0</v>
      </c>
    </row>
    <row r="46" spans="1:9" x14ac:dyDescent="0.25">
      <c r="A46" t="s">
        <v>1</v>
      </c>
      <c r="B46" s="10">
        <f>MAX(B25-B4,0)</f>
        <v>0</v>
      </c>
      <c r="C46" s="11">
        <f>MAX(C25-C4,0)</f>
        <v>0</v>
      </c>
      <c r="D46" s="11">
        <f>MAX(D25-D4,0)</f>
        <v>0</v>
      </c>
      <c r="E46" s="11">
        <f>MAX(E25-E4,0)</f>
        <v>0</v>
      </c>
      <c r="F46" s="11">
        <f>MAX(F25-F4,0)</f>
        <v>0</v>
      </c>
      <c r="G46" s="23">
        <f>MAX(G25-G4,0)</f>
        <v>0</v>
      </c>
    </row>
    <row r="47" spans="1:9" x14ac:dyDescent="0.25">
      <c r="A47" t="s">
        <v>2</v>
      </c>
      <c r="B47" s="10">
        <f>MAX(B26-B5,0)</f>
        <v>0</v>
      </c>
      <c r="C47" s="11">
        <f>MAX(C26-C5,0)</f>
        <v>0</v>
      </c>
      <c r="D47" s="11">
        <f>MAX(D26-D5,0)</f>
        <v>0</v>
      </c>
      <c r="E47" s="11">
        <f>MAX(E26-E5,0)</f>
        <v>0</v>
      </c>
      <c r="F47" s="11">
        <f>MAX(F26-F5,0)</f>
        <v>0</v>
      </c>
      <c r="G47" s="23">
        <f>MAX(G26-G5,0)</f>
        <v>0</v>
      </c>
    </row>
    <row r="48" spans="1:9" x14ac:dyDescent="0.25">
      <c r="A48" t="s">
        <v>3</v>
      </c>
      <c r="B48" s="10">
        <f>MAX(B27-B6,0)</f>
        <v>0</v>
      </c>
      <c r="C48" s="11">
        <f>MAX(C27-C6,0)</f>
        <v>0</v>
      </c>
      <c r="D48" s="11">
        <f>MAX(D27-D6,0)</f>
        <v>0</v>
      </c>
      <c r="E48" s="11">
        <f>MAX(E27-E6,0)</f>
        <v>0</v>
      </c>
      <c r="F48" s="11">
        <f>MAX(F27-F6,0)</f>
        <v>0</v>
      </c>
      <c r="G48" s="23">
        <f>MAX(G27-G6,0)</f>
        <v>0</v>
      </c>
    </row>
    <row r="49" spans="1:7" x14ac:dyDescent="0.25">
      <c r="A49" t="s">
        <v>4</v>
      </c>
      <c r="B49" s="10">
        <f>MAX(B28-B7,0)</f>
        <v>0</v>
      </c>
      <c r="C49" s="11">
        <f>MAX(C28-C7,0)</f>
        <v>400</v>
      </c>
      <c r="D49" s="11">
        <f>MAX(D28-D7,0)</f>
        <v>150</v>
      </c>
      <c r="E49" s="11">
        <f>MAX(E28-E7,0)</f>
        <v>0</v>
      </c>
      <c r="F49" s="11">
        <f>MAX(F28-F7,0)</f>
        <v>0</v>
      </c>
      <c r="G49" s="23">
        <f>MAX(G28-G7,0)</f>
        <v>0</v>
      </c>
    </row>
    <row r="50" spans="1:7" x14ac:dyDescent="0.25">
      <c r="A50" t="s">
        <v>8</v>
      </c>
      <c r="B50" s="10">
        <f>MAX(B29-B8,0)</f>
        <v>0</v>
      </c>
      <c r="C50" s="11">
        <f>MAX(C29-C8,0)</f>
        <v>0</v>
      </c>
      <c r="D50" s="11">
        <f>MAX(D29-D8,0)</f>
        <v>0</v>
      </c>
      <c r="E50" s="11">
        <f>MAX(E29-E8,0)</f>
        <v>0</v>
      </c>
      <c r="F50" s="11">
        <f>MAX(F29-F8,0)</f>
        <v>0</v>
      </c>
      <c r="G50" s="23">
        <f>MAX(G29-G8,0)</f>
        <v>0</v>
      </c>
    </row>
    <row r="51" spans="1:7" x14ac:dyDescent="0.25">
      <c r="A51" t="s">
        <v>16</v>
      </c>
      <c r="B51" s="10">
        <f>MAX(B30-B9,0)</f>
        <v>0</v>
      </c>
      <c r="C51" s="11">
        <f>MAX(C30-C9,0)</f>
        <v>0</v>
      </c>
      <c r="D51" s="11">
        <f>MAX(D30-D9,0)</f>
        <v>0</v>
      </c>
      <c r="E51" s="11">
        <f>MAX(E30-E9,0)</f>
        <v>0</v>
      </c>
      <c r="F51" s="11">
        <f>MAX(F30-F9,0)</f>
        <v>8</v>
      </c>
      <c r="G51" s="23">
        <f>MAX(G30-G9,0)</f>
        <v>0</v>
      </c>
    </row>
    <row r="52" spans="1:7" x14ac:dyDescent="0.25">
      <c r="A52" t="s">
        <v>17</v>
      </c>
      <c r="B52" s="10">
        <f>MAX(B31-B10,0)</f>
        <v>0</v>
      </c>
      <c r="C52" s="11">
        <f>MAX(C31-C10,0)</f>
        <v>20</v>
      </c>
      <c r="D52" s="11">
        <f>MAX(D31-D10,0)</f>
        <v>0</v>
      </c>
      <c r="E52" s="11">
        <f>MAX(E31-E10,0)</f>
        <v>0</v>
      </c>
      <c r="F52" s="11">
        <f>MAX(F31-F10,0)</f>
        <v>0</v>
      </c>
      <c r="G52" s="23">
        <f>MAX(G31-G10,0)</f>
        <v>0</v>
      </c>
    </row>
    <row r="53" spans="1:7" x14ac:dyDescent="0.25">
      <c r="A53" t="s">
        <v>18</v>
      </c>
      <c r="B53" s="10">
        <f>MAX(B32-B11,0)</f>
        <v>0</v>
      </c>
      <c r="C53" s="11">
        <f>MAX(C32-C11,0)</f>
        <v>0</v>
      </c>
      <c r="D53" s="11">
        <f>MAX(D32-D11,0)</f>
        <v>0</v>
      </c>
      <c r="E53" s="11">
        <f>MAX(E32-E11,0)</f>
        <v>0</v>
      </c>
      <c r="F53" s="11">
        <f>MAX(F32-F11,0)</f>
        <v>0</v>
      </c>
      <c r="G53" s="23">
        <f>MAX(G32-G11,0)</f>
        <v>0</v>
      </c>
    </row>
    <row r="54" spans="1:7" x14ac:dyDescent="0.25">
      <c r="A54" t="s">
        <v>5</v>
      </c>
      <c r="B54" s="10">
        <f>MAX(B33-B12,0)</f>
        <v>0</v>
      </c>
      <c r="C54" s="11">
        <f>MAX(C33-C12,0)</f>
        <v>0</v>
      </c>
      <c r="D54" s="11">
        <f>MAX(D33-D12,0)</f>
        <v>0</v>
      </c>
      <c r="E54" s="11">
        <f>MAX(E33-E12,0)</f>
        <v>0</v>
      </c>
      <c r="F54" s="11">
        <f>MAX(F33-F12,0)</f>
        <v>0</v>
      </c>
      <c r="G54" s="23">
        <f>MAX(G33-G12,0)</f>
        <v>0</v>
      </c>
    </row>
    <row r="55" spans="1:7" x14ac:dyDescent="0.25">
      <c r="A55" t="s">
        <v>19</v>
      </c>
      <c r="B55" s="10">
        <f>MAX(B34-B13,0)</f>
        <v>0</v>
      </c>
      <c r="C55" s="11">
        <f>MAX(C34-C13,0)</f>
        <v>0</v>
      </c>
      <c r="D55" s="11">
        <f>MAX(D34-D13,0)</f>
        <v>0</v>
      </c>
      <c r="E55" s="11">
        <f>MAX(E34-E13,0)</f>
        <v>0</v>
      </c>
      <c r="F55" s="11">
        <f>MAX(F34-F13,0)</f>
        <v>0</v>
      </c>
      <c r="G55" s="23">
        <f>MAX(G34-G13,0)</f>
        <v>0</v>
      </c>
    </row>
    <row r="56" spans="1:7" x14ac:dyDescent="0.25">
      <c r="A56" t="s">
        <v>20</v>
      </c>
      <c r="B56" s="10">
        <f>MAX(B35-B14,0)</f>
        <v>0</v>
      </c>
      <c r="C56" s="11">
        <f>MAX(C35-C14,0)</f>
        <v>0</v>
      </c>
      <c r="D56" s="11">
        <f>MAX(D35-D14,0)</f>
        <v>0</v>
      </c>
      <c r="E56" s="11">
        <f>MAX(E35-E14,0)</f>
        <v>0</v>
      </c>
      <c r="F56" s="11">
        <f>MAX(F35-F14,0)</f>
        <v>0</v>
      </c>
      <c r="G56" s="23">
        <f>MAX(G35-G14,0)</f>
        <v>0</v>
      </c>
    </row>
    <row r="57" spans="1:7" x14ac:dyDescent="0.25">
      <c r="A57" t="s">
        <v>8</v>
      </c>
      <c r="B57" s="10">
        <f t="shared" ref="B57:G57" si="2">MAX(B36-B15,0)</f>
        <v>0</v>
      </c>
      <c r="C57" s="11">
        <f t="shared" si="2"/>
        <v>0</v>
      </c>
      <c r="D57" s="11">
        <f t="shared" si="2"/>
        <v>0</v>
      </c>
      <c r="E57" s="11">
        <f t="shared" si="2"/>
        <v>0</v>
      </c>
      <c r="F57" s="11">
        <f t="shared" si="2"/>
        <v>0</v>
      </c>
      <c r="G57" s="23">
        <f t="shared" si="2"/>
        <v>0</v>
      </c>
    </row>
    <row r="58" spans="1:7" x14ac:dyDescent="0.25">
      <c r="A58" t="s">
        <v>59</v>
      </c>
      <c r="B58" s="10">
        <f t="shared" ref="B58:G58" si="3">MAX(B37-B16,0)</f>
        <v>0</v>
      </c>
      <c r="C58" s="11">
        <f t="shared" si="3"/>
        <v>0</v>
      </c>
      <c r="D58" s="11">
        <f t="shared" si="3"/>
        <v>0</v>
      </c>
      <c r="E58" s="11">
        <f t="shared" si="3"/>
        <v>0</v>
      </c>
      <c r="F58" s="11">
        <f t="shared" si="3"/>
        <v>0</v>
      </c>
      <c r="G58" s="23">
        <f t="shared" si="3"/>
        <v>0</v>
      </c>
    </row>
    <row r="59" spans="1:7" x14ac:dyDescent="0.25">
      <c r="A59" s="33" t="s">
        <v>33</v>
      </c>
      <c r="B59" s="34">
        <f>SUM(B45:B58)</f>
        <v>0</v>
      </c>
      <c r="C59" s="34">
        <f t="shared" ref="C59:G59" si="4">SUM(C45:C58)</f>
        <v>420</v>
      </c>
      <c r="D59" s="34">
        <f t="shared" si="4"/>
        <v>150</v>
      </c>
      <c r="E59" s="34">
        <f t="shared" si="4"/>
        <v>0</v>
      </c>
      <c r="F59" s="34">
        <f t="shared" si="4"/>
        <v>8</v>
      </c>
      <c r="G59" s="35">
        <f t="shared" si="4"/>
        <v>0</v>
      </c>
    </row>
    <row r="60" spans="1:7" x14ac:dyDescent="0.25">
      <c r="A60" s="104" t="s">
        <v>32</v>
      </c>
      <c r="B60" s="50" t="s">
        <v>9</v>
      </c>
      <c r="C60" s="50" t="s">
        <v>10</v>
      </c>
      <c r="D60" s="50" t="s">
        <v>11</v>
      </c>
      <c r="E60" s="50" t="s">
        <v>12</v>
      </c>
      <c r="F60" s="50" t="s">
        <v>13</v>
      </c>
      <c r="G60" s="50" t="s">
        <v>14</v>
      </c>
    </row>
    <row r="61" spans="1:7" x14ac:dyDescent="0.25">
      <c r="A61" s="25" t="s">
        <v>0</v>
      </c>
      <c r="B61" s="6">
        <f>MAX(B3-B24,0)</f>
        <v>0</v>
      </c>
      <c r="C61" s="7">
        <f>MAX(C3-C24,0)</f>
        <v>0</v>
      </c>
      <c r="D61" s="7">
        <f>MAX(D3-D24,0)</f>
        <v>0</v>
      </c>
      <c r="E61" s="7">
        <f>MAX(E3-E24,0)</f>
        <v>0</v>
      </c>
      <c r="F61" s="7">
        <f>MAX(F3-F24,0)</f>
        <v>0</v>
      </c>
      <c r="G61" s="22">
        <f>MAX(G3-G24,0)</f>
        <v>0</v>
      </c>
    </row>
    <row r="62" spans="1:7" x14ac:dyDescent="0.25">
      <c r="A62" s="26" t="s">
        <v>1</v>
      </c>
      <c r="B62" s="10">
        <f>MAX(B4-B25,0)</f>
        <v>0</v>
      </c>
      <c r="C62" s="11">
        <f>MAX(C4-C25,0)</f>
        <v>0</v>
      </c>
      <c r="D62" s="11">
        <f>MAX(D4-D25,0)</f>
        <v>0</v>
      </c>
      <c r="E62" s="11">
        <f>MAX(E4-E25,0)</f>
        <v>0</v>
      </c>
      <c r="F62" s="11">
        <f>MAX(F4-F25,0)</f>
        <v>0</v>
      </c>
      <c r="G62" s="23">
        <f>MAX(G4-G25,0)</f>
        <v>0</v>
      </c>
    </row>
    <row r="63" spans="1:7" x14ac:dyDescent="0.25">
      <c r="A63" s="26" t="s">
        <v>2</v>
      </c>
      <c r="B63" s="10">
        <f>MAX(B5-B26,0)</f>
        <v>0</v>
      </c>
      <c r="C63" s="11">
        <f>MAX(C5-C26,0)</f>
        <v>0</v>
      </c>
      <c r="D63" s="11">
        <f>MAX(D5-D26,0)</f>
        <v>0</v>
      </c>
      <c r="E63" s="11">
        <f>MAX(E5-E26,0)</f>
        <v>0</v>
      </c>
      <c r="F63" s="11">
        <f>MAX(F5-F26,0)</f>
        <v>0</v>
      </c>
      <c r="G63" s="23">
        <f>MAX(G5-G26,0)</f>
        <v>0</v>
      </c>
    </row>
    <row r="64" spans="1:7" x14ac:dyDescent="0.25">
      <c r="A64" s="26" t="s">
        <v>3</v>
      </c>
      <c r="B64" s="10">
        <f>MAX(B6-B27,0)</f>
        <v>0</v>
      </c>
      <c r="C64" s="11">
        <f>MAX(C6-C27,0)</f>
        <v>0</v>
      </c>
      <c r="D64" s="11">
        <f>MAX(D6-D27,0)</f>
        <v>0</v>
      </c>
      <c r="E64" s="11">
        <f>MAX(E6-E27,0)</f>
        <v>0</v>
      </c>
      <c r="F64" s="11">
        <f>MAX(F6-F27,0)</f>
        <v>0</v>
      </c>
      <c r="G64" s="23">
        <f>MAX(G6-G27,0)</f>
        <v>0</v>
      </c>
    </row>
    <row r="65" spans="1:7" x14ac:dyDescent="0.25">
      <c r="A65" s="26" t="s">
        <v>4</v>
      </c>
      <c r="B65" s="10">
        <f>MAX(B7-B28,0)</f>
        <v>0</v>
      </c>
      <c r="C65" s="11">
        <f>MAX(C7-C28,0)</f>
        <v>0</v>
      </c>
      <c r="D65" s="11">
        <f>MAX(D7-D28,0)</f>
        <v>0</v>
      </c>
      <c r="E65" s="11">
        <f>MAX(E7-E28,0)</f>
        <v>0</v>
      </c>
      <c r="F65" s="11">
        <f>MAX(F7-F28,0)</f>
        <v>0</v>
      </c>
      <c r="G65" s="23">
        <f>MAX(G7-G28,0)</f>
        <v>0</v>
      </c>
    </row>
    <row r="66" spans="1:7" x14ac:dyDescent="0.25">
      <c r="A66" s="26" t="s">
        <v>8</v>
      </c>
      <c r="B66" s="10">
        <f>MAX(B8-B29,0)</f>
        <v>0</v>
      </c>
      <c r="C66" s="11">
        <f>MAX(C8-C29,0)</f>
        <v>0</v>
      </c>
      <c r="D66" s="11">
        <f>MAX(D8-D29,0)</f>
        <v>0</v>
      </c>
      <c r="E66" s="11">
        <f>MAX(E8-E29,0)</f>
        <v>0</v>
      </c>
      <c r="F66" s="11">
        <f>MAX(F8-F29,0)</f>
        <v>0</v>
      </c>
      <c r="G66" s="23">
        <f>MAX(G8-G29,0)</f>
        <v>0</v>
      </c>
    </row>
    <row r="67" spans="1:7" x14ac:dyDescent="0.25">
      <c r="A67" s="26" t="s">
        <v>16</v>
      </c>
      <c r="B67" s="10">
        <f>MAX(B9-B30,0)</f>
        <v>0</v>
      </c>
      <c r="C67" s="11">
        <f>MAX(C9-C30,0)</f>
        <v>0</v>
      </c>
      <c r="D67" s="11">
        <f>MAX(D9-D30,0)</f>
        <v>0</v>
      </c>
      <c r="E67" s="11">
        <f>MAX(E9-E30,0)</f>
        <v>0</v>
      </c>
      <c r="F67" s="11">
        <f>MAX(F9-F30,0)</f>
        <v>0</v>
      </c>
      <c r="G67" s="23">
        <f>MAX(G9-G30,0)</f>
        <v>0</v>
      </c>
    </row>
    <row r="68" spans="1:7" x14ac:dyDescent="0.25">
      <c r="A68" s="26" t="s">
        <v>17</v>
      </c>
      <c r="B68" s="10">
        <f>MAX(B10-B31,0)</f>
        <v>0</v>
      </c>
      <c r="C68" s="11">
        <f>MAX(C10-C31,0)</f>
        <v>0</v>
      </c>
      <c r="D68" s="11">
        <f>MAX(D10-D31,0)</f>
        <v>50</v>
      </c>
      <c r="E68" s="11">
        <f>MAX(E10-E31,0)</f>
        <v>5</v>
      </c>
      <c r="F68" s="11">
        <f>MAX(F10-F31,0)</f>
        <v>60</v>
      </c>
      <c r="G68" s="23">
        <f>MAX(G10-G31,0)</f>
        <v>60</v>
      </c>
    </row>
    <row r="69" spans="1:7" x14ac:dyDescent="0.25">
      <c r="A69" s="26" t="s">
        <v>18</v>
      </c>
      <c r="B69" s="10">
        <f>MAX(B11-B32,0)</f>
        <v>0</v>
      </c>
      <c r="C69" s="11">
        <f>MAX(C11-C32,0)</f>
        <v>0</v>
      </c>
      <c r="D69" s="11">
        <f>MAX(D11-D32,0)</f>
        <v>0</v>
      </c>
      <c r="E69" s="11">
        <f>MAX(E11-E32,0)</f>
        <v>0</v>
      </c>
      <c r="F69" s="11">
        <f>MAX(F11-F32,0)</f>
        <v>0</v>
      </c>
      <c r="G69" s="23">
        <f>MAX(G11-G32,0)</f>
        <v>0</v>
      </c>
    </row>
    <row r="70" spans="1:7" x14ac:dyDescent="0.25">
      <c r="A70" s="26" t="s">
        <v>5</v>
      </c>
      <c r="B70" s="10">
        <f>MAX(B12-B33,0)</f>
        <v>0</v>
      </c>
      <c r="C70" s="11">
        <f>MAX(C12-C33,0)</f>
        <v>0</v>
      </c>
      <c r="D70" s="11">
        <f>MAX(D12-D33,0)</f>
        <v>0</v>
      </c>
      <c r="E70" s="11">
        <f>MAX(E12-E33,0)</f>
        <v>0</v>
      </c>
      <c r="F70" s="11">
        <f>MAX(F12-F33,0)</f>
        <v>0</v>
      </c>
      <c r="G70" s="23">
        <f>MAX(G12-G33,0)</f>
        <v>0</v>
      </c>
    </row>
    <row r="71" spans="1:7" x14ac:dyDescent="0.25">
      <c r="A71" s="26" t="s">
        <v>19</v>
      </c>
      <c r="B71" s="10">
        <f>MAX(B13-B34,0)</f>
        <v>0</v>
      </c>
      <c r="C71" s="11">
        <f>MAX(C13-C34,0)</f>
        <v>0</v>
      </c>
      <c r="D71" s="11">
        <f>MAX(D13-D34,0)</f>
        <v>0</v>
      </c>
      <c r="E71" s="11">
        <f>MAX(E13-E34,0)</f>
        <v>0</v>
      </c>
      <c r="F71" s="11">
        <f>MAX(F13-F34,0)</f>
        <v>0</v>
      </c>
      <c r="G71" s="23">
        <f>MAX(G13-G34,0)</f>
        <v>0</v>
      </c>
    </row>
    <row r="72" spans="1:7" x14ac:dyDescent="0.25">
      <c r="A72" s="26" t="s">
        <v>20</v>
      </c>
      <c r="B72" s="10">
        <f>MAX(B14-B35,0)</f>
        <v>0</v>
      </c>
      <c r="C72" s="11">
        <f>MAX(C14-C35,0)</f>
        <v>0</v>
      </c>
      <c r="D72" s="11">
        <f>MAX(D14-D35,0)</f>
        <v>0</v>
      </c>
      <c r="E72" s="11">
        <f>MAX(E14-E35,0)</f>
        <v>0</v>
      </c>
      <c r="F72" s="11">
        <f>MAX(F14-F35,0)</f>
        <v>0</v>
      </c>
      <c r="G72" s="23">
        <f>MAX(G14-G35,0)</f>
        <v>0</v>
      </c>
    </row>
    <row r="73" spans="1:7" x14ac:dyDescent="0.25">
      <c r="A73" s="26" t="s">
        <v>8</v>
      </c>
      <c r="B73" s="10">
        <f>MAX(B15-B36,0)</f>
        <v>0</v>
      </c>
      <c r="C73" s="11">
        <f>MAX(C15-C36,0)</f>
        <v>0</v>
      </c>
      <c r="D73" s="11">
        <f>MAX(D15-D36,0)</f>
        <v>0</v>
      </c>
      <c r="E73" s="11">
        <f>MAX(E15-E36,0)</f>
        <v>0</v>
      </c>
      <c r="F73" s="11">
        <f>MAX(F15-F36,0)</f>
        <v>0</v>
      </c>
      <c r="G73" s="23">
        <f>MAX(G15-G36,0)</f>
        <v>0</v>
      </c>
    </row>
    <row r="74" spans="1:7" x14ac:dyDescent="0.25">
      <c r="A74" s="27" t="s">
        <v>59</v>
      </c>
      <c r="B74" s="10">
        <f>MAX(B16-B37,0)</f>
        <v>0</v>
      </c>
      <c r="C74" s="11">
        <f>MAX(C16-C37,0)</f>
        <v>0</v>
      </c>
      <c r="D74" s="11">
        <f>MAX(D16-D37,0)</f>
        <v>0</v>
      </c>
      <c r="E74" s="11">
        <f>MAX(E16-E37,0)</f>
        <v>0</v>
      </c>
      <c r="F74" s="11">
        <f>MAX(F16-F37,0)</f>
        <v>0</v>
      </c>
      <c r="G74" s="23">
        <f>MAX(G16-G37,0)</f>
        <v>0</v>
      </c>
    </row>
    <row r="75" spans="1:7" x14ac:dyDescent="0.25">
      <c r="A75" s="33" t="s">
        <v>33</v>
      </c>
      <c r="B75" s="34">
        <f>SUM(B61:B74)</f>
        <v>0</v>
      </c>
      <c r="C75" s="34">
        <f t="shared" ref="C75:G75" si="5">SUM(C61:C74)</f>
        <v>0</v>
      </c>
      <c r="D75" s="34">
        <f t="shared" si="5"/>
        <v>50</v>
      </c>
      <c r="E75" s="34">
        <f t="shared" si="5"/>
        <v>5</v>
      </c>
      <c r="F75" s="34">
        <f t="shared" si="5"/>
        <v>60</v>
      </c>
      <c r="G75" s="35">
        <f t="shared" si="5"/>
        <v>60</v>
      </c>
    </row>
  </sheetData>
  <mergeCells count="4">
    <mergeCell ref="A43:G43"/>
    <mergeCell ref="A1:G1"/>
    <mergeCell ref="A22:I22"/>
    <mergeCell ref="J1:P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2335-0659-4C8A-B9D5-71102A46EFAC}">
  <dimension ref="A1:P36"/>
  <sheetViews>
    <sheetView topLeftCell="A7" workbookViewId="0">
      <selection activeCell="H22" sqref="H22"/>
    </sheetView>
  </sheetViews>
  <sheetFormatPr defaultRowHeight="15" x14ac:dyDescent="0.25"/>
  <cols>
    <col min="1" max="1" width="13.140625" bestFit="1" customWidth="1"/>
    <col min="2" max="2" width="11.28515625" bestFit="1" customWidth="1"/>
    <col min="4" max="4" width="9.5703125" bestFit="1" customWidth="1"/>
    <col min="5" max="5" width="9.42578125" bestFit="1" customWidth="1"/>
    <col min="6" max="7" width="9.28515625" bestFit="1" customWidth="1"/>
    <col min="8" max="9" width="9.42578125" bestFit="1" customWidth="1"/>
  </cols>
  <sheetData>
    <row r="1" spans="1:16" x14ac:dyDescent="0.25">
      <c r="A1" s="105" t="s">
        <v>34</v>
      </c>
      <c r="B1" s="106"/>
      <c r="C1" s="106"/>
      <c r="D1" s="106"/>
      <c r="E1" s="106"/>
      <c r="F1" s="106"/>
      <c r="G1" s="106"/>
      <c r="H1" s="106"/>
      <c r="I1" s="107"/>
      <c r="K1" s="89" t="s">
        <v>38</v>
      </c>
      <c r="L1" s="90"/>
      <c r="M1" s="90"/>
      <c r="N1" s="90"/>
      <c r="O1" s="90"/>
      <c r="P1" s="91"/>
    </row>
    <row r="2" spans="1:16" x14ac:dyDescent="0.25">
      <c r="A2" s="108"/>
      <c r="B2" s="108"/>
      <c r="C2" s="109" t="s">
        <v>7</v>
      </c>
      <c r="D2" s="109" t="s">
        <v>9</v>
      </c>
      <c r="E2" s="109" t="s">
        <v>10</v>
      </c>
      <c r="F2" s="109" t="s">
        <v>11</v>
      </c>
      <c r="G2" s="109" t="s">
        <v>12</v>
      </c>
      <c r="H2" s="109" t="s">
        <v>13</v>
      </c>
      <c r="I2" s="109" t="s">
        <v>14</v>
      </c>
      <c r="K2" s="40" t="s">
        <v>9</v>
      </c>
      <c r="L2" s="40" t="s">
        <v>10</v>
      </c>
      <c r="M2" s="40" t="s">
        <v>11</v>
      </c>
      <c r="N2" s="40" t="s">
        <v>12</v>
      </c>
      <c r="O2" s="40" t="s">
        <v>13</v>
      </c>
      <c r="P2" s="40" t="s">
        <v>14</v>
      </c>
    </row>
    <row r="3" spans="1:16" x14ac:dyDescent="0.25">
      <c r="A3" s="25" t="s">
        <v>0</v>
      </c>
      <c r="B3" s="25" t="s">
        <v>24</v>
      </c>
      <c r="C3" s="25">
        <v>0</v>
      </c>
      <c r="D3" s="6">
        <f>IF($B3="Demand",BidsOffers!D24+BidsOffers!$B24-ABS(Actual!K3),BidsOffers!D24-ABS(Actual!K3))</f>
        <v>0</v>
      </c>
      <c r="E3" s="7">
        <f>IF($B3="Demand",BidsOffers!E24+BidsOffers!$B24-ABS(BidsOffers!E41),BidsOffers!E24-ABS(BidsOffers!E41))</f>
        <v>0</v>
      </c>
      <c r="F3" s="7">
        <f>IF($B3="Demand",BidsOffers!F24+BidsOffers!$B24-ABS(BidsOffers!F41),BidsOffers!F24-ABS(BidsOffers!F41))</f>
        <v>0</v>
      </c>
      <c r="G3" s="7">
        <f>IF($B3="Demand",BidsOffers!G24+BidsOffers!$B24-ABS(BidsOffers!G41),BidsOffers!G24-ABS(BidsOffers!G41))</f>
        <v>0</v>
      </c>
      <c r="H3" s="7">
        <f>IF($B3="Demand",BidsOffers!H24+BidsOffers!$B24-ABS(BidsOffers!H41),BidsOffers!H24-ABS(BidsOffers!H41))</f>
        <v>0</v>
      </c>
      <c r="I3" s="22">
        <f>IF($B3="Demand",BidsOffers!I24+BidsOffers!$B24-ABS(BidsOffers!I41),BidsOffers!I24-ABS(BidsOffers!I41))</f>
        <v>0</v>
      </c>
      <c r="K3" s="6">
        <f>MIN(D3,Actual!B$59)</f>
        <v>0</v>
      </c>
      <c r="L3" s="7">
        <f>MIN(E3,Actual!C$59)</f>
        <v>0</v>
      </c>
      <c r="M3" s="7">
        <f>MIN(F3,Actual!D$59)</f>
        <v>0</v>
      </c>
      <c r="N3" s="7">
        <f>MIN(G3,Actual!E$59)</f>
        <v>0</v>
      </c>
      <c r="O3" s="7">
        <f>MIN(H3,Actual!F$59)</f>
        <v>0</v>
      </c>
      <c r="P3" s="22">
        <f>MIN(I3,Actual!G$59)</f>
        <v>0</v>
      </c>
    </row>
    <row r="4" spans="1:16" x14ac:dyDescent="0.25">
      <c r="A4" s="26" t="s">
        <v>1</v>
      </c>
      <c r="B4" s="26" t="s">
        <v>24</v>
      </c>
      <c r="C4" s="26">
        <v>0</v>
      </c>
      <c r="D4" s="10">
        <f>IF($B4="Demand",BidsOffers!D25+BidsOffers!$B25-ABS(BidsOffers!D42),BidsOffers!D25-ABS(BidsOffers!D42))</f>
        <v>0</v>
      </c>
      <c r="E4" s="11">
        <f>IF($B4="Demand",BidsOffers!E25+BidsOffers!$B25-ABS(BidsOffers!E42),BidsOffers!E25-ABS(BidsOffers!E42))</f>
        <v>0</v>
      </c>
      <c r="F4" s="11">
        <f>IF($B4="Demand",BidsOffers!F25+BidsOffers!$B25-ABS(BidsOffers!F42),BidsOffers!F25-ABS(BidsOffers!F42))</f>
        <v>0</v>
      </c>
      <c r="G4" s="11">
        <f>IF($B4="Demand",BidsOffers!G25+BidsOffers!$B25-ABS(BidsOffers!G42),BidsOffers!G25-ABS(BidsOffers!G42))</f>
        <v>0</v>
      </c>
      <c r="H4" s="11">
        <f>IF($B4="Demand",BidsOffers!H25+BidsOffers!$B25-ABS(BidsOffers!H42),BidsOffers!H25-ABS(BidsOffers!H42))</f>
        <v>0</v>
      </c>
      <c r="I4" s="23">
        <f>IF($B4="Demand",BidsOffers!I25+BidsOffers!$B25-ABS(BidsOffers!I42),BidsOffers!I25-ABS(BidsOffers!I42))</f>
        <v>0</v>
      </c>
      <c r="K4" s="10">
        <f>MIN(D4,Actual!B$59-SUM(K$3:K3))</f>
        <v>0</v>
      </c>
      <c r="L4" s="11">
        <f>MIN(E4,Actual!C$59-SUM(L$3:L3))</f>
        <v>0</v>
      </c>
      <c r="M4" s="11">
        <f>MIN(F4,Actual!D$59-SUM(M$3:M3))</f>
        <v>0</v>
      </c>
      <c r="N4" s="11">
        <f>MIN(G4,Actual!E$59-SUM(N$3:N3))</f>
        <v>0</v>
      </c>
      <c r="O4" s="11">
        <f>MIN(H4,Actual!F$59-SUM(O$3:O3))</f>
        <v>0</v>
      </c>
      <c r="P4" s="23">
        <f>MIN(I4,Actual!G$59-SUM(P$3:P3))</f>
        <v>0</v>
      </c>
    </row>
    <row r="5" spans="1:16" x14ac:dyDescent="0.25">
      <c r="A5" s="26" t="s">
        <v>2</v>
      </c>
      <c r="B5" s="26" t="s">
        <v>24</v>
      </c>
      <c r="C5" s="26">
        <v>0</v>
      </c>
      <c r="D5" s="10">
        <f>IF($B5="Demand",BidsOffers!D26+BidsOffers!$B26-ABS(BidsOffers!D43),BidsOffers!D26-ABS(BidsOffers!D43))</f>
        <v>0</v>
      </c>
      <c r="E5" s="11">
        <f>IF($B5="Demand",BidsOffers!E26+BidsOffers!$B26-ABS(BidsOffers!E43),BidsOffers!E26-ABS(BidsOffers!E43))</f>
        <v>0</v>
      </c>
      <c r="F5" s="11">
        <f>IF($B5="Demand",BidsOffers!F26+BidsOffers!$B26-ABS(BidsOffers!F43),BidsOffers!F26-ABS(BidsOffers!F43))</f>
        <v>0</v>
      </c>
      <c r="G5" s="11">
        <f>IF($B5="Demand",BidsOffers!G26+BidsOffers!$B26-ABS(BidsOffers!G43),BidsOffers!G26-ABS(BidsOffers!G43))</f>
        <v>0</v>
      </c>
      <c r="H5" s="11">
        <f>IF($B5="Demand",BidsOffers!H26+BidsOffers!$B26-ABS(BidsOffers!H43),BidsOffers!H26-ABS(BidsOffers!H43))</f>
        <v>0</v>
      </c>
      <c r="I5" s="23">
        <f>IF($B5="Demand",BidsOffers!I26+BidsOffers!$B26-ABS(BidsOffers!I43),BidsOffers!I26-ABS(BidsOffers!I43))</f>
        <v>0</v>
      </c>
      <c r="K5" s="10">
        <f>MIN(D5,Actual!B$59-SUM(K$3:K4))</f>
        <v>0</v>
      </c>
      <c r="L5" s="11">
        <f>MIN(E5,Actual!C$59-SUM(L$3:L4))</f>
        <v>0</v>
      </c>
      <c r="M5" s="11">
        <f>MIN(F5,Actual!D$59-SUM(M$3:M4))</f>
        <v>0</v>
      </c>
      <c r="N5" s="11">
        <f>MIN(G5,Actual!E$59-SUM(N$3:N4))</f>
        <v>0</v>
      </c>
      <c r="O5" s="11">
        <f>MIN(H5,Actual!F$59-SUM(O$3:O4))</f>
        <v>0</v>
      </c>
      <c r="P5" s="23">
        <f>MIN(I5,Actual!G$59-SUM(P$3:P4))</f>
        <v>0</v>
      </c>
    </row>
    <row r="6" spans="1:16" x14ac:dyDescent="0.25">
      <c r="A6" s="26" t="s">
        <v>3</v>
      </c>
      <c r="B6" s="26" t="s">
        <v>24</v>
      </c>
      <c r="C6" s="26">
        <v>0</v>
      </c>
      <c r="D6" s="10">
        <f>IF($B6="Demand",BidsOffers!D27+BidsOffers!$B27-ABS(BidsOffers!D44),BidsOffers!D27-ABS(BidsOffers!D44))</f>
        <v>0</v>
      </c>
      <c r="E6" s="11">
        <f>IF($B6="Demand",BidsOffers!E27+BidsOffers!$B27-ABS(BidsOffers!E44),BidsOffers!E27-ABS(BidsOffers!E44))</f>
        <v>0</v>
      </c>
      <c r="F6" s="11">
        <f>IF($B6="Demand",BidsOffers!F27+BidsOffers!$B27-ABS(BidsOffers!F44),BidsOffers!F27-ABS(BidsOffers!F44))</f>
        <v>0</v>
      </c>
      <c r="G6" s="11">
        <f>IF($B6="Demand",BidsOffers!G27+BidsOffers!$B27-ABS(BidsOffers!G44),BidsOffers!G27-ABS(BidsOffers!G44))</f>
        <v>0</v>
      </c>
      <c r="H6" s="11">
        <f>IF($B6="Demand",BidsOffers!H27+BidsOffers!$B27-ABS(BidsOffers!H44),BidsOffers!H27-ABS(BidsOffers!H44))</f>
        <v>0</v>
      </c>
      <c r="I6" s="23">
        <f>IF($B6="Demand",BidsOffers!I27+BidsOffers!$B27-ABS(BidsOffers!I44),BidsOffers!I27-ABS(BidsOffers!I44))</f>
        <v>0</v>
      </c>
      <c r="K6" s="10">
        <f>MIN(D6,Actual!B$59-SUM(K$3:K5))</f>
        <v>0</v>
      </c>
      <c r="L6" s="11">
        <f>MIN(E6,Actual!C$59-SUM(L$3:L5))</f>
        <v>0</v>
      </c>
      <c r="M6" s="11">
        <f>MIN(F6,Actual!D$59-SUM(M$3:M5))</f>
        <v>0</v>
      </c>
      <c r="N6" s="11">
        <f>MIN(G6,Actual!E$59-SUM(N$3:N5))</f>
        <v>0</v>
      </c>
      <c r="O6" s="11">
        <f>MIN(H6,Actual!F$59-SUM(O$3:O5))</f>
        <v>0</v>
      </c>
      <c r="P6" s="23">
        <f>MIN(I6,Actual!G$59-SUM(P$3:P5))</f>
        <v>0</v>
      </c>
    </row>
    <row r="7" spans="1:16" x14ac:dyDescent="0.25">
      <c r="A7" s="26" t="s">
        <v>4</v>
      </c>
      <c r="B7" s="26" t="s">
        <v>24</v>
      </c>
      <c r="C7" s="26">
        <v>1000</v>
      </c>
      <c r="D7" s="10">
        <f>IF($B7="Demand",BidsOffers!D28+BidsOffers!$B28-ABS(BidsOffers!D45),BidsOffers!D28-ABS(BidsOffers!D45))</f>
        <v>0</v>
      </c>
      <c r="E7" s="11">
        <f>IF($B7="Demand",BidsOffers!E28+BidsOffers!$B28-ABS(BidsOffers!E45),BidsOffers!E28-ABS(BidsOffers!E45))</f>
        <v>0</v>
      </c>
      <c r="F7" s="11">
        <f>IF($B7="Demand",BidsOffers!F28+BidsOffers!$B28-ABS(BidsOffers!F45),BidsOffers!F28-ABS(BidsOffers!F45))</f>
        <v>180</v>
      </c>
      <c r="G7" s="11">
        <f>IF($B7="Demand",BidsOffers!G28+BidsOffers!$B28-ABS(BidsOffers!G45),BidsOffers!G28-ABS(BidsOffers!G45))</f>
        <v>330</v>
      </c>
      <c r="H7" s="11">
        <f>IF($B7="Demand",BidsOffers!H28+BidsOffers!$B28-ABS(BidsOffers!H45),BidsOffers!H28-ABS(BidsOffers!H45))</f>
        <v>0</v>
      </c>
      <c r="I7" s="23">
        <f>IF($B7="Demand",BidsOffers!I28+BidsOffers!$B28-ABS(BidsOffers!I45),BidsOffers!I28-ABS(BidsOffers!I45))</f>
        <v>0</v>
      </c>
      <c r="K7" s="10">
        <f>MIN(D7,Actual!B$59-SUM(K$3:K6))</f>
        <v>0</v>
      </c>
      <c r="L7" s="11">
        <f>MIN(E7,Actual!C$59-SUM(L$3:L6))</f>
        <v>0</v>
      </c>
      <c r="M7" s="11">
        <f>MIN(F7,Actual!D$59-SUM(M$3:M6))</f>
        <v>150</v>
      </c>
      <c r="N7" s="11">
        <f>MIN(G7,Actual!E$59-SUM(N$3:N6))</f>
        <v>0</v>
      </c>
      <c r="O7" s="11">
        <f>MIN(H7,Actual!F$59-SUM(O$3:O6))</f>
        <v>0</v>
      </c>
      <c r="P7" s="23">
        <f>MIN(I7,Actual!G$59-SUM(P$3:P6))</f>
        <v>0</v>
      </c>
    </row>
    <row r="8" spans="1:16" x14ac:dyDescent="0.25">
      <c r="A8" s="26" t="s">
        <v>8</v>
      </c>
      <c r="B8" s="26" t="s">
        <v>24</v>
      </c>
      <c r="C8" s="26">
        <v>1500</v>
      </c>
      <c r="D8" s="10">
        <f>IF($B8="Demand",BidsOffers!D29+BidsOffers!$B29-ABS(BidsOffers!D46),BidsOffers!D29-ABS(BidsOffers!D46))</f>
        <v>600</v>
      </c>
      <c r="E8" s="11">
        <f>IF($B8="Demand",BidsOffers!E29+BidsOffers!$B29-ABS(BidsOffers!E46),BidsOffers!E29-ABS(BidsOffers!E46))</f>
        <v>400</v>
      </c>
      <c r="F8" s="11">
        <f>IF($B8="Demand",BidsOffers!F29+BidsOffers!$B29-ABS(BidsOffers!F46),BidsOffers!F29-ABS(BidsOffers!F46))</f>
        <v>600</v>
      </c>
      <c r="G8" s="11">
        <f>IF($B8="Demand",BidsOffers!G29+BidsOffers!$B29-ABS(BidsOffers!G46),BidsOffers!G29-ABS(BidsOffers!G46))</f>
        <v>600</v>
      </c>
      <c r="H8" s="11">
        <f>IF($B8="Demand",BidsOffers!H29+BidsOffers!$B29-ABS(BidsOffers!H46),BidsOffers!H29-ABS(BidsOffers!H46))</f>
        <v>300</v>
      </c>
      <c r="I8" s="23">
        <f>IF($B8="Demand",BidsOffers!I29+BidsOffers!$B29-ABS(BidsOffers!I46),BidsOffers!I29-ABS(BidsOffers!I46))</f>
        <v>550</v>
      </c>
      <c r="K8" s="10">
        <f>MIN(D8,Actual!B$59-SUM(K$3:K7))</f>
        <v>0</v>
      </c>
      <c r="L8" s="11">
        <f>MIN(E8,Actual!C$59-SUM(L$3:L7))</f>
        <v>400</v>
      </c>
      <c r="M8" s="11">
        <f>MIN(F8,Actual!D$59-SUM(M$3:M7))</f>
        <v>0</v>
      </c>
      <c r="N8" s="11">
        <f>MIN(G8,Actual!E$59-SUM(N$3:N7))</f>
        <v>0</v>
      </c>
      <c r="O8" s="11">
        <f>MIN(H8,Actual!F$59-SUM(O$3:O7))</f>
        <v>8</v>
      </c>
      <c r="P8" s="23">
        <f>MIN(I8,Actual!G$59-SUM(P$3:P7))</f>
        <v>0</v>
      </c>
    </row>
    <row r="9" spans="1:16" x14ac:dyDescent="0.25">
      <c r="A9" s="26" t="s">
        <v>16</v>
      </c>
      <c r="B9" s="26" t="s">
        <v>15</v>
      </c>
      <c r="C9" s="26">
        <v>1600</v>
      </c>
      <c r="D9" s="10">
        <f>IF($B9="Demand",BidsOffers!D30+BidsOffers!$B30-ABS(BidsOffers!D47),BidsOffers!D30-ABS(BidsOffers!D47))</f>
        <v>200</v>
      </c>
      <c r="E9" s="11">
        <f>IF($B9="Demand",BidsOffers!E30+BidsOffers!$B30-ABS(BidsOffers!E47),BidsOffers!E30-ABS(BidsOffers!E47))</f>
        <v>200</v>
      </c>
      <c r="F9" s="11">
        <f>IF($B9="Demand",BidsOffers!F30+BidsOffers!$B30-ABS(BidsOffers!F47),BidsOffers!F30-ABS(BidsOffers!F47))</f>
        <v>200</v>
      </c>
      <c r="G9" s="11">
        <f>IF($B9="Demand",BidsOffers!G30+BidsOffers!$B30-ABS(BidsOffers!G47),BidsOffers!G30-ABS(BidsOffers!G47))</f>
        <v>200</v>
      </c>
      <c r="H9" s="11">
        <f>IF($B9="Demand",BidsOffers!H30+BidsOffers!$B30-ABS(BidsOffers!H47),BidsOffers!H30-ABS(BidsOffers!H47))</f>
        <v>200</v>
      </c>
      <c r="I9" s="23">
        <f>IF($B9="Demand",BidsOffers!I30+BidsOffers!$B30-ABS(BidsOffers!I47),BidsOffers!I30-ABS(BidsOffers!I47))</f>
        <v>200</v>
      </c>
      <c r="K9" s="10">
        <f>MIN(D9,Actual!B$59-SUM(K$3:K8))</f>
        <v>0</v>
      </c>
      <c r="L9" s="11">
        <f>MIN(E9,Actual!C$59-SUM(L$3:L8))</f>
        <v>20</v>
      </c>
      <c r="M9" s="11">
        <f>MIN(F9,Actual!D$59-SUM(M$3:M8))</f>
        <v>0</v>
      </c>
      <c r="N9" s="11">
        <f>MIN(G9,Actual!E$59-SUM(N$3:N8))</f>
        <v>0</v>
      </c>
      <c r="O9" s="11">
        <f>MIN(H9,Actual!F$59-SUM(O$3:O8))</f>
        <v>0</v>
      </c>
      <c r="P9" s="23">
        <f>MIN(I9,Actual!G$59-SUM(P$3:P8))</f>
        <v>0</v>
      </c>
    </row>
    <row r="10" spans="1:16" x14ac:dyDescent="0.25">
      <c r="A10" s="26" t="s">
        <v>17</v>
      </c>
      <c r="B10" s="26" t="s">
        <v>15</v>
      </c>
      <c r="C10" s="26">
        <v>1800</v>
      </c>
      <c r="D10" s="10">
        <f>IF($B10="Demand",BidsOffers!D31+BidsOffers!$B31-ABS(BidsOffers!D48),BidsOffers!D31-ABS(BidsOffers!D48))</f>
        <v>100</v>
      </c>
      <c r="E10" s="11">
        <f>IF($B10="Demand",BidsOffers!E31+BidsOffers!$B31-ABS(BidsOffers!E48),BidsOffers!E31-ABS(BidsOffers!E48))</f>
        <v>100</v>
      </c>
      <c r="F10" s="11">
        <f>IF($B10="Demand",BidsOffers!F31+BidsOffers!$B31-ABS(BidsOffers!F48),BidsOffers!F31-ABS(BidsOffers!F48))</f>
        <v>100</v>
      </c>
      <c r="G10" s="11">
        <f>IF($B10="Demand",BidsOffers!G31+BidsOffers!$B31-ABS(BidsOffers!G48),BidsOffers!G31-ABS(BidsOffers!G48))</f>
        <v>100</v>
      </c>
      <c r="H10" s="11">
        <f>IF($B10="Demand",BidsOffers!H31+BidsOffers!$B31-ABS(BidsOffers!H48),BidsOffers!H31-ABS(BidsOffers!H48))</f>
        <v>100</v>
      </c>
      <c r="I10" s="23">
        <f>IF($B10="Demand",BidsOffers!I31+BidsOffers!$B31-ABS(BidsOffers!I48),BidsOffers!I31-ABS(BidsOffers!I48))</f>
        <v>100</v>
      </c>
      <c r="K10" s="10">
        <f>MIN(D10,Actual!B$59-SUM(K$3:K9))</f>
        <v>0</v>
      </c>
      <c r="L10" s="11">
        <f>MIN(E10,Actual!C$59-SUM(L$3:L9))</f>
        <v>0</v>
      </c>
      <c r="M10" s="11">
        <f>MIN(F10,Actual!D$59-SUM(M$3:M9))</f>
        <v>0</v>
      </c>
      <c r="N10" s="11">
        <f>MIN(G10,Actual!E$59-SUM(N$3:N9))</f>
        <v>0</v>
      </c>
      <c r="O10" s="11">
        <f>MIN(H10,Actual!F$59-SUM(O$3:O9))</f>
        <v>0</v>
      </c>
      <c r="P10" s="23">
        <f>MIN(I10,Actual!G$59-SUM(P$3:P9))</f>
        <v>0</v>
      </c>
    </row>
    <row r="11" spans="1:16" x14ac:dyDescent="0.25">
      <c r="A11" s="26" t="s">
        <v>18</v>
      </c>
      <c r="B11" s="26" t="s">
        <v>15</v>
      </c>
      <c r="C11" s="26">
        <v>2400</v>
      </c>
      <c r="D11" s="10">
        <f>IF($B11="Demand",BidsOffers!D32+BidsOffers!$B32-ABS(BidsOffers!D49),BidsOffers!D32-ABS(BidsOffers!D49))</f>
        <v>600</v>
      </c>
      <c r="E11" s="11">
        <f>IF($B11="Demand",BidsOffers!E32+BidsOffers!$B32-ABS(BidsOffers!E49),BidsOffers!E32-ABS(BidsOffers!E49))</f>
        <v>600</v>
      </c>
      <c r="F11" s="11">
        <f>IF($B11="Demand",BidsOffers!F32+BidsOffers!$B32-ABS(BidsOffers!F49),BidsOffers!F32-ABS(BidsOffers!F49))</f>
        <v>600</v>
      </c>
      <c r="G11" s="11">
        <f>IF($B11="Demand",BidsOffers!G32+BidsOffers!$B32-ABS(BidsOffers!G49),BidsOffers!G32-ABS(BidsOffers!G49))</f>
        <v>600</v>
      </c>
      <c r="H11" s="11">
        <f>IF($B11="Demand",BidsOffers!H32+BidsOffers!$B32-ABS(BidsOffers!H49),BidsOffers!H32-ABS(BidsOffers!H49))</f>
        <v>600</v>
      </c>
      <c r="I11" s="23">
        <f>IF($B11="Demand",BidsOffers!I32+BidsOffers!$B32-ABS(BidsOffers!I49),BidsOffers!I32-ABS(BidsOffers!I49))</f>
        <v>600</v>
      </c>
      <c r="K11" s="10">
        <f>MIN(D11,Actual!B$59-SUM(K$3:K10))</f>
        <v>0</v>
      </c>
      <c r="L11" s="11">
        <f>MIN(E11,Actual!C$59-SUM(L$3:L10))</f>
        <v>0</v>
      </c>
      <c r="M11" s="11">
        <f>MIN(F11,Actual!D$59-SUM(M$3:M10))</f>
        <v>0</v>
      </c>
      <c r="N11" s="11">
        <f>MIN(G11,Actual!E$59-SUM(N$3:N10))</f>
        <v>0</v>
      </c>
      <c r="O11" s="11">
        <f>MIN(H11,Actual!F$59-SUM(O$3:O10))</f>
        <v>0</v>
      </c>
      <c r="P11" s="23">
        <f>MIN(I11,Actual!G$59-SUM(P$3:P10))</f>
        <v>0</v>
      </c>
    </row>
    <row r="12" spans="1:16" x14ac:dyDescent="0.25">
      <c r="A12" s="26" t="s">
        <v>5</v>
      </c>
      <c r="B12" s="26" t="s">
        <v>24</v>
      </c>
      <c r="C12" s="26">
        <v>3000</v>
      </c>
      <c r="D12" s="10">
        <f>IF($B12="Demand",BidsOffers!D33+BidsOffers!$B33-ABS(BidsOffers!D50),BidsOffers!D33-ABS(BidsOffers!D50))</f>
        <v>1500</v>
      </c>
      <c r="E12" s="11">
        <f>IF($B12="Demand",BidsOffers!E33+BidsOffers!$B33-ABS(BidsOffers!E50),BidsOffers!E33-ABS(BidsOffers!E50))</f>
        <v>1500</v>
      </c>
      <c r="F12" s="11">
        <f>IF($B12="Demand",BidsOffers!F33+BidsOffers!$B33-ABS(BidsOffers!F50),BidsOffers!F33-ABS(BidsOffers!F50))</f>
        <v>1500</v>
      </c>
      <c r="G12" s="11">
        <f>IF($B12="Demand",BidsOffers!G33+BidsOffers!$B33-ABS(BidsOffers!G50),BidsOffers!G33-ABS(BidsOffers!G50))</f>
        <v>1500</v>
      </c>
      <c r="H12" s="11">
        <f>IF($B12="Demand",BidsOffers!H33+BidsOffers!$B33-ABS(BidsOffers!H50),BidsOffers!H33-ABS(BidsOffers!H50))</f>
        <v>1500</v>
      </c>
      <c r="I12" s="23">
        <f>IF($B12="Demand",BidsOffers!I33+BidsOffers!$B33-ABS(BidsOffers!I50),BidsOffers!I33-ABS(BidsOffers!I50))</f>
        <v>1500</v>
      </c>
      <c r="K12" s="10">
        <f>MIN(D12,Actual!B$59-SUM(K$3:K11))</f>
        <v>0</v>
      </c>
      <c r="L12" s="11">
        <f>MIN(E12,Actual!C$59-SUM(L$3:L11))</f>
        <v>0</v>
      </c>
      <c r="M12" s="11">
        <f>MIN(F12,Actual!D$59-SUM(M$3:M11))</f>
        <v>0</v>
      </c>
      <c r="N12" s="11">
        <f>MIN(G12,Actual!E$59-SUM(N$3:N11))</f>
        <v>0</v>
      </c>
      <c r="O12" s="11">
        <f>MIN(H12,Actual!F$59-SUM(O$3:O11))</f>
        <v>0</v>
      </c>
      <c r="P12" s="23">
        <f>MIN(I12,Actual!G$59-SUM(P$3:P11))</f>
        <v>0</v>
      </c>
    </row>
    <row r="13" spans="1:16" x14ac:dyDescent="0.25">
      <c r="A13" s="26" t="s">
        <v>19</v>
      </c>
      <c r="B13" s="26" t="s">
        <v>15</v>
      </c>
      <c r="C13" s="26">
        <v>5000</v>
      </c>
      <c r="D13" s="10">
        <f>IF($B13="Demand",BidsOffers!D34+BidsOffers!$B34-ABS(BidsOffers!D51),BidsOffers!D34-ABS(BidsOffers!D51))</f>
        <v>0</v>
      </c>
      <c r="E13" s="11">
        <f>IF($B13="Demand",BidsOffers!E34+BidsOffers!$B34-ABS(BidsOffers!E51),BidsOffers!E34-ABS(BidsOffers!E51))</f>
        <v>0</v>
      </c>
      <c r="F13" s="11">
        <f>IF($B13="Demand",BidsOffers!F34+BidsOffers!$B34-ABS(BidsOffers!F51),BidsOffers!F34-ABS(BidsOffers!F51))</f>
        <v>0</v>
      </c>
      <c r="G13" s="11">
        <f>IF($B13="Demand",BidsOffers!G34+BidsOffers!$B34-ABS(BidsOffers!G51),BidsOffers!G34-ABS(BidsOffers!G51))</f>
        <v>0</v>
      </c>
      <c r="H13" s="11">
        <f>IF($B13="Demand",BidsOffers!H34+BidsOffers!$B34-ABS(BidsOffers!H51),BidsOffers!H34-ABS(BidsOffers!H51))</f>
        <v>0</v>
      </c>
      <c r="I13" s="23">
        <f>IF($B13="Demand",BidsOffers!I34+BidsOffers!$B34-ABS(BidsOffers!I51),BidsOffers!I34-ABS(BidsOffers!I51))</f>
        <v>0</v>
      </c>
      <c r="K13" s="10">
        <f>MIN(D13,Actual!B$59-SUM(K$3:K12))</f>
        <v>0</v>
      </c>
      <c r="L13" s="11">
        <f>MIN(E13,Actual!C$59-SUM(L$3:L12))</f>
        <v>0</v>
      </c>
      <c r="M13" s="11">
        <f>MIN(F13,Actual!D$59-SUM(M$3:M12))</f>
        <v>0</v>
      </c>
      <c r="N13" s="11">
        <f>MIN(G13,Actual!E$59-SUM(N$3:N12))</f>
        <v>0</v>
      </c>
      <c r="O13" s="11">
        <f>MIN(H13,Actual!F$59-SUM(O$3:O12))</f>
        <v>0</v>
      </c>
      <c r="P13" s="23">
        <f>MIN(I13,Actual!G$59-SUM(P$3:P12))</f>
        <v>0</v>
      </c>
    </row>
    <row r="14" spans="1:16" x14ac:dyDescent="0.25">
      <c r="A14" s="26" t="s">
        <v>20</v>
      </c>
      <c r="B14" s="26" t="s">
        <v>15</v>
      </c>
      <c r="C14" s="26">
        <v>5000</v>
      </c>
      <c r="D14" s="10">
        <f>IF($B14="Demand",BidsOffers!D35+BidsOffers!$B35-ABS(BidsOffers!D52),BidsOffers!D35-ABS(BidsOffers!D52))</f>
        <v>0</v>
      </c>
      <c r="E14" s="11">
        <f>IF($B14="Demand",BidsOffers!E35+BidsOffers!$B35-ABS(BidsOffers!E52),BidsOffers!E35-ABS(BidsOffers!E52))</f>
        <v>0</v>
      </c>
      <c r="F14" s="11">
        <f>IF($B14="Demand",BidsOffers!F35+BidsOffers!$B35-ABS(BidsOffers!F52),BidsOffers!F35-ABS(BidsOffers!F52))</f>
        <v>0</v>
      </c>
      <c r="G14" s="11">
        <f>IF($B14="Demand",BidsOffers!G35+BidsOffers!$B35-ABS(BidsOffers!G52),BidsOffers!G35-ABS(BidsOffers!G52))</f>
        <v>0</v>
      </c>
      <c r="H14" s="11">
        <f>IF($B14="Demand",BidsOffers!H35+BidsOffers!$B35-ABS(BidsOffers!H52),BidsOffers!H35-ABS(BidsOffers!H52))</f>
        <v>0</v>
      </c>
      <c r="I14" s="23">
        <f>IF($B14="Demand",BidsOffers!I35+BidsOffers!$B35-ABS(BidsOffers!I52),BidsOffers!I35-ABS(BidsOffers!I52))</f>
        <v>0</v>
      </c>
      <c r="K14" s="10">
        <f>MIN(D14,Actual!B$59-SUM(K$3:K13))</f>
        <v>0</v>
      </c>
      <c r="L14" s="11">
        <f>MIN(E14,Actual!C$59-SUM(L$3:L13))</f>
        <v>0</v>
      </c>
      <c r="M14" s="11">
        <f>MIN(F14,Actual!D$59-SUM(M$3:M13))</f>
        <v>0</v>
      </c>
      <c r="N14" s="11">
        <f>MIN(G14,Actual!E$59-SUM(N$3:N13))</f>
        <v>0</v>
      </c>
      <c r="O14" s="11">
        <f>MIN(H14,Actual!F$59-SUM(O$3:O13))</f>
        <v>0</v>
      </c>
      <c r="P14" s="23">
        <f>MIN(I14,Actual!G$59-SUM(P$3:P13))</f>
        <v>0</v>
      </c>
    </row>
    <row r="15" spans="1:16" x14ac:dyDescent="0.25">
      <c r="A15" s="27" t="s">
        <v>8</v>
      </c>
      <c r="B15" s="27" t="s">
        <v>15</v>
      </c>
      <c r="C15" s="27">
        <v>5000</v>
      </c>
      <c r="D15" s="14">
        <f>IF($B15="Demand",BidsOffers!D36+BidsOffers!$B36-ABS(BidsOffers!D53),BidsOffers!D36-ABS(BidsOffers!D53))</f>
        <v>0</v>
      </c>
      <c r="E15" s="15">
        <f>IF($B15="Demand",BidsOffers!E36+BidsOffers!$B36-ABS(BidsOffers!E53),BidsOffers!E36-ABS(BidsOffers!E53))</f>
        <v>0</v>
      </c>
      <c r="F15" s="15">
        <f>IF($B15="Demand",BidsOffers!F36+BidsOffers!$B36-ABS(BidsOffers!F53),BidsOffers!F36-ABS(BidsOffers!F53))</f>
        <v>0</v>
      </c>
      <c r="G15" s="15">
        <f>IF($B15="Demand",BidsOffers!G36+BidsOffers!$B36-ABS(BidsOffers!G53),BidsOffers!G36-ABS(BidsOffers!G53))</f>
        <v>0</v>
      </c>
      <c r="H15" s="15">
        <f>IF($B15="Demand",BidsOffers!H36+BidsOffers!$B36-ABS(BidsOffers!H53),BidsOffers!H36-ABS(BidsOffers!H53))</f>
        <v>0</v>
      </c>
      <c r="I15" s="24">
        <f>IF($B15="Demand",BidsOffers!I36+BidsOffers!$B36-ABS(BidsOffers!I53),BidsOffers!I36-ABS(BidsOffers!I53))</f>
        <v>0</v>
      </c>
      <c r="K15" s="14">
        <f>MIN(D15,Actual!B$59-SUM(K$3:K14))</f>
        <v>0</v>
      </c>
      <c r="L15" s="15">
        <f>MIN(E15,Actual!C$59-SUM(L$3:L14))</f>
        <v>0</v>
      </c>
      <c r="M15" s="15">
        <f>MIN(F15,Actual!D$59-SUM(M$3:M14))</f>
        <v>0</v>
      </c>
      <c r="N15" s="15">
        <f>MIN(G15,Actual!E$59-SUM(N$3:N14))</f>
        <v>0</v>
      </c>
      <c r="O15" s="15">
        <f>MIN(H15,Actual!F$59-SUM(O$3:O14))</f>
        <v>0</v>
      </c>
      <c r="P15" s="24">
        <f>MIN(I15,Actual!G$59-SUM(P$3:P14))</f>
        <v>0</v>
      </c>
    </row>
    <row r="16" spans="1:16" x14ac:dyDescent="0.25">
      <c r="A16" s="105" t="s">
        <v>51</v>
      </c>
      <c r="B16" s="106"/>
      <c r="C16" s="106"/>
      <c r="D16" s="106"/>
      <c r="E16" s="106"/>
      <c r="F16" s="106"/>
      <c r="G16" s="106"/>
      <c r="H16" s="106"/>
      <c r="I16" s="107"/>
      <c r="K16" s="89" t="s">
        <v>38</v>
      </c>
      <c r="L16" s="90"/>
      <c r="M16" s="90"/>
      <c r="N16" s="90"/>
      <c r="O16" s="90"/>
      <c r="P16" s="91"/>
    </row>
    <row r="17" spans="1:16" x14ac:dyDescent="0.25">
      <c r="A17" s="110"/>
      <c r="B17" s="110"/>
      <c r="C17" s="110" t="s">
        <v>7</v>
      </c>
      <c r="D17" s="110" t="s">
        <v>9</v>
      </c>
      <c r="E17" s="110" t="s">
        <v>10</v>
      </c>
      <c r="F17" s="110" t="s">
        <v>11</v>
      </c>
      <c r="G17" s="110" t="s">
        <v>12</v>
      </c>
      <c r="H17" s="110" t="s">
        <v>13</v>
      </c>
      <c r="I17" s="110" t="s">
        <v>14</v>
      </c>
      <c r="K17" s="40" t="s">
        <v>9</v>
      </c>
      <c r="L17" s="40" t="s">
        <v>10</v>
      </c>
      <c r="M17" s="40" t="s">
        <v>11</v>
      </c>
      <c r="N17" s="40" t="s">
        <v>12</v>
      </c>
      <c r="O17" s="40" t="s">
        <v>13</v>
      </c>
      <c r="P17" s="40" t="s">
        <v>14</v>
      </c>
    </row>
    <row r="18" spans="1:16" x14ac:dyDescent="0.25">
      <c r="A18" s="25" t="s">
        <v>0</v>
      </c>
      <c r="B18" s="25" t="s">
        <v>24</v>
      </c>
      <c r="C18" s="25">
        <v>0</v>
      </c>
      <c r="D18" s="6">
        <f>IF($B18="Supply",ABS(BidsOffers!D41),0)</f>
        <v>0</v>
      </c>
      <c r="E18" s="7">
        <f>IF($B18="Supply",ABS(BidsOffers!E41),0)</f>
        <v>0</v>
      </c>
      <c r="F18" s="7">
        <f>IF($B18="Supply",ABS(BidsOffers!F41),0)</f>
        <v>240</v>
      </c>
      <c r="G18" s="7">
        <f>IF($B18="Supply",ABS(BidsOffers!G41),0)</f>
        <v>240</v>
      </c>
      <c r="H18" s="7">
        <f>IF($B18="Supply",ABS(BidsOffers!H41),0)</f>
        <v>0</v>
      </c>
      <c r="I18" s="22">
        <f>IF($B18="Supply",ABS(BidsOffers!I41),0)</f>
        <v>0</v>
      </c>
      <c r="K18" s="6">
        <f>MIN(D18,Actual!B$75-SUM(K19:K$30))</f>
        <v>0</v>
      </c>
      <c r="L18" s="7">
        <f>MIN(E18,Actual!C$75-SUM(L19:L$30))</f>
        <v>0</v>
      </c>
      <c r="M18" s="7">
        <f>MIN(F18,Actual!D$75-SUM(M19:M$30))</f>
        <v>0</v>
      </c>
      <c r="N18" s="7">
        <f>MIN(G18,Actual!E$75-SUM(N19:N$30))</f>
        <v>0</v>
      </c>
      <c r="O18" s="7">
        <f>MIN(H18,Actual!F$75-SUM(O19:O$30))</f>
        <v>0</v>
      </c>
      <c r="P18" s="22">
        <f>MIN(I18,Actual!G$75-SUM(P19:P$30))</f>
        <v>0</v>
      </c>
    </row>
    <row r="19" spans="1:16" x14ac:dyDescent="0.25">
      <c r="A19" s="26" t="s">
        <v>1</v>
      </c>
      <c r="B19" s="26" t="s">
        <v>24</v>
      </c>
      <c r="C19" s="26">
        <v>0</v>
      </c>
      <c r="D19" s="10">
        <f>IF($B19="Supply",ABS(BidsOffers!D42),0)</f>
        <v>0</v>
      </c>
      <c r="E19" s="11">
        <f>IF($B19="Supply",ABS(BidsOffers!E42),0)</f>
        <v>0</v>
      </c>
      <c r="F19" s="11">
        <f>IF($B19="Supply",ABS(BidsOffers!F42),0)</f>
        <v>240</v>
      </c>
      <c r="G19" s="11">
        <f>IF($B19="Supply",ABS(BidsOffers!G42),0)</f>
        <v>240</v>
      </c>
      <c r="H19" s="11">
        <f>IF($B19="Supply",ABS(BidsOffers!H42),0)</f>
        <v>0</v>
      </c>
      <c r="I19" s="23">
        <f>IF($B19="Supply",ABS(BidsOffers!I42),0)</f>
        <v>0</v>
      </c>
      <c r="K19" s="10">
        <f>MIN(D19,Actual!B$75-SUM(K20:K$30))</f>
        <v>0</v>
      </c>
      <c r="L19" s="11">
        <f>MIN(E19,Actual!C$75-SUM(L20:L$30))</f>
        <v>0</v>
      </c>
      <c r="M19" s="11">
        <f>MIN(F19,Actual!D$75-SUM(M20:M$30))</f>
        <v>0</v>
      </c>
      <c r="N19" s="11">
        <f>MIN(G19,Actual!E$75-SUM(N20:N$30))</f>
        <v>0</v>
      </c>
      <c r="O19" s="11">
        <f>MIN(H19,Actual!F$75-SUM(O20:O$30))</f>
        <v>0</v>
      </c>
      <c r="P19" s="23">
        <f>MIN(I19,Actual!G$75-SUM(P20:P$30))</f>
        <v>0</v>
      </c>
    </row>
    <row r="20" spans="1:16" x14ac:dyDescent="0.25">
      <c r="A20" s="26" t="s">
        <v>2</v>
      </c>
      <c r="B20" s="26" t="s">
        <v>24</v>
      </c>
      <c r="C20" s="26">
        <v>0</v>
      </c>
      <c r="D20" s="10">
        <f>IF($B20="Supply",ABS(BidsOffers!D43),0)</f>
        <v>200</v>
      </c>
      <c r="E20" s="11">
        <f>IF($B20="Supply",ABS(BidsOffers!E43),0)</f>
        <v>250</v>
      </c>
      <c r="F20" s="11">
        <f>IF($B20="Supply",ABS(BidsOffers!F43),0)</f>
        <v>250</v>
      </c>
      <c r="G20" s="11">
        <f>IF($B20="Supply",ABS(BidsOffers!G43),0)</f>
        <v>400</v>
      </c>
      <c r="H20" s="11">
        <f>IF($B20="Supply",ABS(BidsOffers!H43),0)</f>
        <v>300</v>
      </c>
      <c r="I20" s="23">
        <f>IF($B20="Supply",ABS(BidsOffers!I43),0)</f>
        <v>50</v>
      </c>
      <c r="K20" s="10">
        <f>MIN(D20,Actual!B$75-SUM(K21:K$30))</f>
        <v>0</v>
      </c>
      <c r="L20" s="11">
        <f>MIN(E20,Actual!C$75-SUM(L21:L$30))</f>
        <v>0</v>
      </c>
      <c r="M20" s="11">
        <f>MIN(F20,Actual!D$75-SUM(M21:M$30))</f>
        <v>0</v>
      </c>
      <c r="N20" s="11">
        <f>MIN(G20,Actual!E$75-SUM(N21:N$30))</f>
        <v>0</v>
      </c>
      <c r="O20" s="11">
        <f>MIN(H20,Actual!F$75-SUM(O21:O$30))</f>
        <v>0</v>
      </c>
      <c r="P20" s="23">
        <f>MIN(I20,Actual!G$75-SUM(P21:P$30))</f>
        <v>0</v>
      </c>
    </row>
    <row r="21" spans="1:16" x14ac:dyDescent="0.25">
      <c r="A21" s="26" t="s">
        <v>3</v>
      </c>
      <c r="B21" s="26" t="s">
        <v>24</v>
      </c>
      <c r="C21" s="26">
        <v>0</v>
      </c>
      <c r="D21" s="10">
        <f>IF($B21="Supply",ABS(BidsOffers!D44),0)</f>
        <v>150</v>
      </c>
      <c r="E21" s="11">
        <f>IF($B21="Supply",ABS(BidsOffers!E44),0)</f>
        <v>100</v>
      </c>
      <c r="F21" s="11">
        <f>IF($B21="Supply",ABS(BidsOffers!F44),0)</f>
        <v>100</v>
      </c>
      <c r="G21" s="11">
        <f>IF($B21="Supply",ABS(BidsOffers!G44),0)</f>
        <v>100</v>
      </c>
      <c r="H21" s="11">
        <f>IF($B21="Supply",ABS(BidsOffers!H44),0)</f>
        <v>200</v>
      </c>
      <c r="I21" s="23">
        <f>IF($B21="Supply",ABS(BidsOffers!I44),0)</f>
        <v>200</v>
      </c>
      <c r="K21" s="10">
        <f>MIN(D21,Actual!B$75-SUM(K22:K$30))</f>
        <v>0</v>
      </c>
      <c r="L21" s="11">
        <f>MIN(E21,Actual!C$75-SUM(L22:L$30))</f>
        <v>0</v>
      </c>
      <c r="M21" s="11">
        <f>MIN(F21,Actual!D$75-SUM(M22:M$30))</f>
        <v>0</v>
      </c>
      <c r="N21" s="11">
        <f>MIN(G21,Actual!E$75-SUM(N22:N$30))</f>
        <v>0</v>
      </c>
      <c r="O21" s="11">
        <f>MIN(H21,Actual!F$75-SUM(O22:O$30))</f>
        <v>0</v>
      </c>
      <c r="P21" s="23">
        <f>MIN(I21,Actual!G$75-SUM(P22:P$30))</f>
        <v>0</v>
      </c>
    </row>
    <row r="22" spans="1:16" x14ac:dyDescent="0.25">
      <c r="A22" s="26" t="s">
        <v>4</v>
      </c>
      <c r="B22" s="26" t="s">
        <v>24</v>
      </c>
      <c r="C22" s="26">
        <v>1000</v>
      </c>
      <c r="D22" s="10">
        <f>IF($B22="Supply",ABS(BidsOffers!D45),0)</f>
        <v>1400</v>
      </c>
      <c r="E22" s="11">
        <f>IF($B22="Supply",ABS(BidsOffers!E45),0)</f>
        <v>1400</v>
      </c>
      <c r="F22" s="11">
        <f>IF($B22="Supply",ABS(BidsOffers!F45),0)</f>
        <v>1220</v>
      </c>
      <c r="G22" s="11">
        <f>IF($B22="Supply",ABS(BidsOffers!G45),0)</f>
        <v>1070</v>
      </c>
      <c r="H22" s="11">
        <f>IF($B22="Supply",ABS(BidsOffers!H45),0)</f>
        <v>1400</v>
      </c>
      <c r="I22" s="23">
        <f>IF($B22="Supply",ABS(BidsOffers!I45),0)</f>
        <v>1400</v>
      </c>
      <c r="K22" s="10">
        <f>MIN(D22,Actual!B$75-SUM(K23:K$30))</f>
        <v>0</v>
      </c>
      <c r="L22" s="11">
        <f>MIN(E22,Actual!C$75-SUM(L23:L$30))</f>
        <v>0</v>
      </c>
      <c r="M22" s="11">
        <f>MIN(F22,Actual!D$75-SUM(M23:M$30))</f>
        <v>50</v>
      </c>
      <c r="N22" s="11">
        <f>MIN(G22,Actual!E$75-SUM(N23:N$30))</f>
        <v>5</v>
      </c>
      <c r="O22" s="11">
        <f>MIN(H22,Actual!F$75-SUM(O23:O$30))</f>
        <v>0</v>
      </c>
      <c r="P22" s="23">
        <f>MIN(I22,Actual!G$75-SUM(P23:P$30))</f>
        <v>10</v>
      </c>
    </row>
    <row r="23" spans="1:16" x14ac:dyDescent="0.25">
      <c r="A23" s="26" t="s">
        <v>8</v>
      </c>
      <c r="B23" s="26" t="s">
        <v>24</v>
      </c>
      <c r="C23" s="26">
        <v>1500</v>
      </c>
      <c r="D23" s="10">
        <f>IF($B23="Supply",ABS(BidsOffers!D46),0)</f>
        <v>0</v>
      </c>
      <c r="E23" s="11">
        <f>IF($B23="Supply",ABS(BidsOffers!E46),0)</f>
        <v>200</v>
      </c>
      <c r="F23" s="11">
        <f>IF($B23="Supply",ABS(BidsOffers!F46),0)</f>
        <v>0</v>
      </c>
      <c r="G23" s="11">
        <f>IF($B23="Supply",ABS(BidsOffers!G46),0)</f>
        <v>0</v>
      </c>
      <c r="H23" s="11">
        <f>IF($B23="Supply",ABS(BidsOffers!H46),0)</f>
        <v>300</v>
      </c>
      <c r="I23" s="23">
        <f>IF($B23="Supply",ABS(BidsOffers!I46),0)</f>
        <v>50</v>
      </c>
      <c r="K23" s="10">
        <f>MIN(D23,Actual!B$75-SUM(K24:K$30))</f>
        <v>0</v>
      </c>
      <c r="L23" s="11">
        <f>MIN(E23,Actual!C$75-SUM(L24:L$30))</f>
        <v>0</v>
      </c>
      <c r="M23" s="11">
        <f>MIN(F23,Actual!D$75-SUM(M24:M$30))</f>
        <v>0</v>
      </c>
      <c r="N23" s="11">
        <f>MIN(G23,Actual!E$75-SUM(N24:N$30))</f>
        <v>0</v>
      </c>
      <c r="O23" s="11">
        <f>MIN(H23,Actual!F$75-SUM(O24:O$30))</f>
        <v>60</v>
      </c>
      <c r="P23" s="23">
        <f>MIN(I23,Actual!G$75-SUM(P24:P$30))</f>
        <v>50</v>
      </c>
    </row>
    <row r="24" spans="1:16" x14ac:dyDescent="0.25">
      <c r="A24" s="26" t="s">
        <v>16</v>
      </c>
      <c r="B24" s="26" t="s">
        <v>15</v>
      </c>
      <c r="C24" s="26">
        <v>1600</v>
      </c>
      <c r="D24" s="10">
        <f>IF($B24="Supply",ABS(BidsOffers!D47),0)</f>
        <v>0</v>
      </c>
      <c r="E24" s="11">
        <f>IF($B24="Supply",ABS(BidsOffers!E47),0)</f>
        <v>0</v>
      </c>
      <c r="F24" s="11">
        <f>IF($B24="Supply",ABS(BidsOffers!F47),0)</f>
        <v>0</v>
      </c>
      <c r="G24" s="11">
        <f>IF($B24="Supply",ABS(BidsOffers!G47),0)</f>
        <v>0</v>
      </c>
      <c r="H24" s="11">
        <f>IF($B24="Supply",ABS(BidsOffers!H47),0)</f>
        <v>0</v>
      </c>
      <c r="I24" s="23">
        <f>IF($B24="Supply",ABS(BidsOffers!I47),0)</f>
        <v>0</v>
      </c>
      <c r="K24" s="10">
        <f>MIN(D24,Actual!B$75-SUM(K25:K$30))</f>
        <v>0</v>
      </c>
      <c r="L24" s="11">
        <f>MIN(E24,Actual!C$75-SUM(L25:L$30))</f>
        <v>0</v>
      </c>
      <c r="M24" s="11">
        <f>MIN(F24,Actual!D$75-SUM(M25:M$30))</f>
        <v>0</v>
      </c>
      <c r="N24" s="11">
        <f>MIN(G24,Actual!E$75-SUM(N25:N$30))</f>
        <v>0</v>
      </c>
      <c r="O24" s="11">
        <f>MIN(H24,Actual!F$75-SUM(O25:O$30))</f>
        <v>0</v>
      </c>
      <c r="P24" s="23">
        <f>MIN(I24,Actual!G$75-SUM(P25:P$30))</f>
        <v>0</v>
      </c>
    </row>
    <row r="25" spans="1:16" x14ac:dyDescent="0.25">
      <c r="A25" s="26" t="s">
        <v>17</v>
      </c>
      <c r="B25" s="26" t="s">
        <v>15</v>
      </c>
      <c r="C25" s="26">
        <v>1800</v>
      </c>
      <c r="D25" s="10">
        <f>IF($B25="Supply",ABS(BidsOffers!D48),0)</f>
        <v>0</v>
      </c>
      <c r="E25" s="11">
        <f>IF($B25="Supply",ABS(BidsOffers!E48),0)</f>
        <v>0</v>
      </c>
      <c r="F25" s="11">
        <f>IF($B25="Supply",ABS(BidsOffers!F48),0)</f>
        <v>0</v>
      </c>
      <c r="G25" s="11">
        <f>IF($B25="Supply",ABS(BidsOffers!G48),0)</f>
        <v>0</v>
      </c>
      <c r="H25" s="11">
        <f>IF($B25="Supply",ABS(BidsOffers!H48),0)</f>
        <v>0</v>
      </c>
      <c r="I25" s="23">
        <f>IF($B25="Supply",ABS(BidsOffers!I48),0)</f>
        <v>0</v>
      </c>
      <c r="K25" s="10">
        <f>MIN(D25,Actual!B$75-SUM(K26:K$30))</f>
        <v>0</v>
      </c>
      <c r="L25" s="11">
        <f>MIN(E25,Actual!C$75-SUM(L26:L$30))</f>
        <v>0</v>
      </c>
      <c r="M25" s="11">
        <f>MIN(F25,Actual!D$75-SUM(M26:M$30))</f>
        <v>0</v>
      </c>
      <c r="N25" s="11">
        <f>MIN(G25,Actual!E$75-SUM(N26:N$30))</f>
        <v>0</v>
      </c>
      <c r="O25" s="11">
        <f>MIN(H25,Actual!F$75-SUM(O26:O$30))</f>
        <v>0</v>
      </c>
      <c r="P25" s="23">
        <f>MIN(I25,Actual!G$75-SUM(P26:P$30))</f>
        <v>0</v>
      </c>
    </row>
    <row r="26" spans="1:16" x14ac:dyDescent="0.25">
      <c r="A26" s="26" t="s">
        <v>18</v>
      </c>
      <c r="B26" s="26" t="s">
        <v>15</v>
      </c>
      <c r="C26" s="26">
        <v>2400</v>
      </c>
      <c r="D26" s="10">
        <f>IF($B26="Supply",ABS(BidsOffers!D49),0)</f>
        <v>0</v>
      </c>
      <c r="E26" s="11">
        <f>IF($B26="Supply",ABS(BidsOffers!E49),0)</f>
        <v>0</v>
      </c>
      <c r="F26" s="11">
        <f>IF($B26="Supply",ABS(BidsOffers!F49),0)</f>
        <v>0</v>
      </c>
      <c r="G26" s="11">
        <f>IF($B26="Supply",ABS(BidsOffers!G49),0)</f>
        <v>0</v>
      </c>
      <c r="H26" s="11">
        <f>IF($B26="Supply",ABS(BidsOffers!H49),0)</f>
        <v>0</v>
      </c>
      <c r="I26" s="23">
        <f>IF($B26="Supply",ABS(BidsOffers!I49),0)</f>
        <v>0</v>
      </c>
      <c r="K26" s="10">
        <f>MIN(D26,Actual!B$75-SUM(K27:K$30))</f>
        <v>0</v>
      </c>
      <c r="L26" s="11">
        <f>MIN(E26,Actual!C$75-SUM(L27:L$30))</f>
        <v>0</v>
      </c>
      <c r="M26" s="11">
        <f>MIN(F26,Actual!D$75-SUM(M27:M$30))</f>
        <v>0</v>
      </c>
      <c r="N26" s="11">
        <f>MIN(G26,Actual!E$75-SUM(N27:N$30))</f>
        <v>0</v>
      </c>
      <c r="O26" s="11">
        <f>MIN(H26,Actual!F$75-SUM(O27:O$30))</f>
        <v>0</v>
      </c>
      <c r="P26" s="23">
        <f>MIN(I26,Actual!G$75-SUM(P27:P$30))</f>
        <v>0</v>
      </c>
    </row>
    <row r="27" spans="1:16" x14ac:dyDescent="0.25">
      <c r="A27" s="26" t="s">
        <v>5</v>
      </c>
      <c r="B27" s="26" t="s">
        <v>24</v>
      </c>
      <c r="C27" s="26">
        <v>3000</v>
      </c>
      <c r="D27" s="10">
        <f>IF($B27="Supply",ABS(BidsOffers!D50),0)</f>
        <v>0</v>
      </c>
      <c r="E27" s="11">
        <f>IF($B27="Supply",ABS(BidsOffers!E50),0)</f>
        <v>0</v>
      </c>
      <c r="F27" s="11">
        <f>IF($B27="Supply",ABS(BidsOffers!F50),0)</f>
        <v>0</v>
      </c>
      <c r="G27" s="11">
        <f>IF($B27="Supply",ABS(BidsOffers!G50),0)</f>
        <v>0</v>
      </c>
      <c r="H27" s="11">
        <f>IF($B27="Supply",ABS(BidsOffers!H50),0)</f>
        <v>0</v>
      </c>
      <c r="I27" s="23">
        <f>IF($B27="Supply",ABS(BidsOffers!I50),0)</f>
        <v>0</v>
      </c>
      <c r="K27" s="10">
        <f>MIN(D27,Actual!B$75-SUM(K28:K$30))</f>
        <v>0</v>
      </c>
      <c r="L27" s="11">
        <f>MIN(E27,Actual!C$75-SUM(L28:L$30))</f>
        <v>0</v>
      </c>
      <c r="M27" s="11">
        <f>MIN(F27,Actual!D$75-SUM(M28:M$30))</f>
        <v>0</v>
      </c>
      <c r="N27" s="11">
        <f>MIN(G27,Actual!E$75-SUM(N28:N$30))</f>
        <v>0</v>
      </c>
      <c r="O27" s="11">
        <f>MIN(H27,Actual!F$75-SUM(O28:O$30))</f>
        <v>0</v>
      </c>
      <c r="P27" s="23">
        <f>MIN(I27,Actual!G$75-SUM(P28:P$30))</f>
        <v>0</v>
      </c>
    </row>
    <row r="28" spans="1:16" x14ac:dyDescent="0.25">
      <c r="A28" s="26" t="s">
        <v>19</v>
      </c>
      <c r="B28" s="26" t="s">
        <v>15</v>
      </c>
      <c r="C28" s="26">
        <v>5000</v>
      </c>
      <c r="D28" s="10">
        <f>IF($B28="Supply",ABS(BidsOffers!D51),0)</f>
        <v>0</v>
      </c>
      <c r="E28" s="11">
        <f>IF($B28="Supply",ABS(BidsOffers!E51),0)</f>
        <v>0</v>
      </c>
      <c r="F28" s="11">
        <f>IF($B28="Supply",ABS(BidsOffers!F51),0)</f>
        <v>0</v>
      </c>
      <c r="G28" s="11">
        <f>IF($B28="Supply",ABS(BidsOffers!G51),0)</f>
        <v>0</v>
      </c>
      <c r="H28" s="11">
        <f>IF($B28="Supply",ABS(BidsOffers!H51),0)</f>
        <v>0</v>
      </c>
      <c r="I28" s="23">
        <f>IF($B28="Supply",ABS(BidsOffers!I51),0)</f>
        <v>0</v>
      </c>
      <c r="K28" s="10">
        <f>MIN(D28,Actual!B$75-SUM(K29:K$30))</f>
        <v>0</v>
      </c>
      <c r="L28" s="11">
        <f>MIN(E28,Actual!C$75-SUM(L29:L$30))</f>
        <v>0</v>
      </c>
      <c r="M28" s="11">
        <f>MIN(F28,Actual!D$75-SUM(M29:M$30))</f>
        <v>0</v>
      </c>
      <c r="N28" s="11">
        <f>MIN(G28,Actual!E$75-SUM(N29:N$30))</f>
        <v>0</v>
      </c>
      <c r="O28" s="11">
        <f>MIN(H28,Actual!F$75-SUM(O29:O$30))</f>
        <v>0</v>
      </c>
      <c r="P28" s="23">
        <f>MIN(I28,Actual!G$75-SUM(P29:P$30))</f>
        <v>0</v>
      </c>
    </row>
    <row r="29" spans="1:16" x14ac:dyDescent="0.25">
      <c r="A29" s="26" t="s">
        <v>20</v>
      </c>
      <c r="B29" s="26" t="s">
        <v>15</v>
      </c>
      <c r="C29" s="26">
        <v>5000</v>
      </c>
      <c r="D29" s="10">
        <f>IF($B29="Supply",ABS(BidsOffers!D52),0)</f>
        <v>0</v>
      </c>
      <c r="E29" s="11">
        <f>IF($B29="Supply",ABS(BidsOffers!E52),0)</f>
        <v>0</v>
      </c>
      <c r="F29" s="11">
        <f>IF($B29="Supply",ABS(BidsOffers!F52),0)</f>
        <v>0</v>
      </c>
      <c r="G29" s="11">
        <f>IF($B29="Supply",ABS(BidsOffers!G52),0)</f>
        <v>0</v>
      </c>
      <c r="H29" s="11">
        <f>IF($B29="Supply",ABS(BidsOffers!H52),0)</f>
        <v>0</v>
      </c>
      <c r="I29" s="23">
        <f>IF($B29="Supply",ABS(BidsOffers!I52),0)</f>
        <v>0</v>
      </c>
      <c r="K29" s="10">
        <f>MIN(D29,Actual!B$75-SUM(K30:K$30))</f>
        <v>0</v>
      </c>
      <c r="L29" s="11">
        <f>MIN(E29,Actual!C$75-SUM(L30:L$30))</f>
        <v>0</v>
      </c>
      <c r="M29" s="11">
        <f>MIN(F29,Actual!D$75-SUM(M30:M$30))</f>
        <v>0</v>
      </c>
      <c r="N29" s="11">
        <f>MIN(G29,Actual!E$75-SUM(N30:N$30))</f>
        <v>0</v>
      </c>
      <c r="O29" s="11">
        <f>MIN(H29,Actual!F$75-SUM(O30:O$30))</f>
        <v>0</v>
      </c>
      <c r="P29" s="23">
        <f>MIN(I29,Actual!G$75-SUM(P30:P$30))</f>
        <v>0</v>
      </c>
    </row>
    <row r="30" spans="1:16" x14ac:dyDescent="0.25">
      <c r="A30" s="27" t="s">
        <v>8</v>
      </c>
      <c r="B30" s="27" t="s">
        <v>15</v>
      </c>
      <c r="C30" s="27">
        <v>5000</v>
      </c>
      <c r="D30" s="14">
        <f>IF($B30="Supply",ABS(BidsOffers!D53),0)</f>
        <v>0</v>
      </c>
      <c r="E30" s="15">
        <f>IF($B30="Supply",ABS(BidsOffers!E53),0)</f>
        <v>0</v>
      </c>
      <c r="F30" s="15">
        <f>IF($B30="Supply",ABS(BidsOffers!F53),0)</f>
        <v>0</v>
      </c>
      <c r="G30" s="15">
        <f>IF($B30="Supply",ABS(BidsOffers!G53),0)</f>
        <v>0</v>
      </c>
      <c r="H30" s="15">
        <f>IF($B30="Supply",ABS(BidsOffers!H53),0)</f>
        <v>0</v>
      </c>
      <c r="I30" s="24">
        <f>IF($B30="Supply",ABS(BidsOffers!I53),0)</f>
        <v>0</v>
      </c>
      <c r="K30" s="14">
        <f>MIN(D30,Actual!B$75)</f>
        <v>0</v>
      </c>
      <c r="L30" s="15">
        <f>MIN(E30,Actual!C$75)</f>
        <v>0</v>
      </c>
      <c r="M30" s="15">
        <f>MIN(F30,Actual!D$75)</f>
        <v>0</v>
      </c>
      <c r="N30" s="15">
        <f>MIN(G30,Actual!E$75)</f>
        <v>0</v>
      </c>
      <c r="O30" s="15">
        <f>MIN(H30,Actual!F$75)</f>
        <v>0</v>
      </c>
      <c r="P30" s="24">
        <f>MIN(I30,Actual!G$75)</f>
        <v>0</v>
      </c>
    </row>
    <row r="32" spans="1:16" x14ac:dyDescent="0.25">
      <c r="A32" t="s">
        <v>36</v>
      </c>
      <c r="D32" s="1">
        <f>MAX(IF(Actual!B59=0,BidsOffers!D58*1.05,SUMPRODUCT($C3:$C15,K3:K15)/SUM(K3:K15)),BidsOffers!D58*1.05)</f>
        <v>1050</v>
      </c>
      <c r="E32" s="1">
        <f>MAX(IF(Actual!C59=0,BidsOffers!E58*1.05,SUMPRODUCT($C3:$C15,L3:L15)/SUM(L3:L15)),BidsOffers!E58*1.05)</f>
        <v>1575</v>
      </c>
      <c r="F32" s="1">
        <f>MAX(IF(Actual!D59=0,BidsOffers!F58*1.05,SUMPRODUCT($C3:$C15,M3:M15)/SUM(M3:M15)),BidsOffers!F58*1.05)</f>
        <v>1050</v>
      </c>
      <c r="G32" s="1">
        <f>MAX(IF(Actual!E59=0,BidsOffers!G58*1.05,SUMPRODUCT($C3:$C15,N3:N15)/SUM(N3:N15)),BidsOffers!G58*1.05)</f>
        <v>1050</v>
      </c>
      <c r="H32" s="1">
        <f>MAX(IF(Actual!F59=0,BidsOffers!H58*1.05,SUMPRODUCT($C3:$C15,O3:O15)/SUM(O3:O15)),BidsOffers!H58*1.05)</f>
        <v>1575</v>
      </c>
      <c r="I32" s="1">
        <f>MAX(IF(Actual!G59=0,BidsOffers!I58*1.05,SUMPRODUCT($C3:$C15,P3:P15)/SUM(P3:P15)),BidsOffers!I58*1.05)</f>
        <v>1575</v>
      </c>
    </row>
    <row r="33" spans="1:9" x14ac:dyDescent="0.25">
      <c r="A33" t="s">
        <v>37</v>
      </c>
      <c r="D33" s="1">
        <f>BidsOffers!D58*1.05</f>
        <v>1050</v>
      </c>
      <c r="E33" s="1">
        <f>BidsOffers!E58*1.05</f>
        <v>1575</v>
      </c>
      <c r="F33" s="1">
        <f>BidsOffers!F58*1.05</f>
        <v>1050</v>
      </c>
      <c r="G33" s="1">
        <f>BidsOffers!G58*1.05</f>
        <v>1050</v>
      </c>
      <c r="H33" s="1">
        <f>BidsOffers!H58*1.05</f>
        <v>1575</v>
      </c>
      <c r="I33" s="1">
        <f>BidsOffers!I58*1.05</f>
        <v>1575</v>
      </c>
    </row>
    <row r="35" spans="1:9" x14ac:dyDescent="0.25">
      <c r="A35" t="s">
        <v>39</v>
      </c>
      <c r="D35" s="1">
        <f>MIN(IF(Actual!B75=0,BidsOffers!D58*0.95,SUMPRODUCT($C18:$C30,K18:K30)/SUM(K18:K30)),BidsOffers!D58*0.95)</f>
        <v>950</v>
      </c>
      <c r="E35" s="1">
        <f>MIN(IF(Actual!C75=0,BidsOffers!E58*0.95,SUMPRODUCT($C18:$C30,L18:L30)/SUM(L18:L30)),BidsOffers!E58*0.95)</f>
        <v>1425</v>
      </c>
      <c r="F35" s="1">
        <f>MIN(IF(Actual!D75=0,BidsOffers!F58*0.95,SUMPRODUCT($C18:$C30,M18:M30)/SUM(M18:M30)),BidsOffers!F58*0.95)</f>
        <v>950</v>
      </c>
      <c r="G35" s="1">
        <f>MIN(IF(Actual!E75=0,BidsOffers!G58*0.95,SUMPRODUCT($C18:$C30,N18:N30)/SUM(N18:N30)),BidsOffers!G58*0.95)</f>
        <v>950</v>
      </c>
      <c r="H35" s="1">
        <f>MIN(IF(Actual!F75=0,BidsOffers!H58*0.95,SUMPRODUCT($C18:$C30,O18:O30)/SUM(O18:O30)),BidsOffers!H58*0.95)</f>
        <v>1425</v>
      </c>
      <c r="I35" s="1">
        <f>MIN(IF(Actual!G75=0,BidsOffers!I58*0.95,SUMPRODUCT($C18:$C30,P18:P30)/SUM(P18:P30)),BidsOffers!I58*0.95)</f>
        <v>1416.6666666666667</v>
      </c>
    </row>
    <row r="36" spans="1:9" x14ac:dyDescent="0.25">
      <c r="A36" t="s">
        <v>40</v>
      </c>
      <c r="D36" s="1">
        <f>BidsOffers!D58*0.95</f>
        <v>950</v>
      </c>
      <c r="E36" s="1">
        <f>BidsOffers!E58*0.95</f>
        <v>1425</v>
      </c>
      <c r="F36" s="1">
        <f>BidsOffers!F58*0.95</f>
        <v>950</v>
      </c>
      <c r="G36" s="1">
        <f>BidsOffers!G58*0.95</f>
        <v>950</v>
      </c>
      <c r="H36" s="1">
        <f>BidsOffers!H58*0.95</f>
        <v>1425</v>
      </c>
      <c r="I36" s="1">
        <f>BidsOffers!I58*0.95</f>
        <v>1425</v>
      </c>
    </row>
  </sheetData>
  <mergeCells count="4">
    <mergeCell ref="K1:P1"/>
    <mergeCell ref="K16:P16"/>
    <mergeCell ref="A1:I1"/>
    <mergeCell ref="A16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D16F1-86FB-494E-AC09-BB18A6322211}">
  <dimension ref="A1:H49"/>
  <sheetViews>
    <sheetView topLeftCell="A7" workbookViewId="0">
      <selection activeCell="G25" sqref="G25"/>
    </sheetView>
  </sheetViews>
  <sheetFormatPr defaultRowHeight="15" x14ac:dyDescent="0.25"/>
  <cols>
    <col min="1" max="1" width="13.85546875" bestFit="1" customWidth="1"/>
    <col min="3" max="8" width="12.85546875" bestFit="1" customWidth="1"/>
  </cols>
  <sheetData>
    <row r="1" spans="1:8" x14ac:dyDescent="0.25">
      <c r="A1" s="81" t="s">
        <v>28</v>
      </c>
      <c r="B1" s="81"/>
      <c r="C1" s="81"/>
      <c r="D1" s="81"/>
      <c r="E1" s="81"/>
      <c r="F1" s="81"/>
      <c r="G1" s="81"/>
      <c r="H1" s="81"/>
    </row>
    <row r="2" spans="1:8" x14ac:dyDescent="0.25">
      <c r="A2" s="5" t="s">
        <v>29</v>
      </c>
      <c r="B2" s="5" t="s">
        <v>26</v>
      </c>
      <c r="C2" s="21" t="s">
        <v>9</v>
      </c>
      <c r="D2" s="21" t="s">
        <v>10</v>
      </c>
      <c r="E2" s="21" t="s">
        <v>11</v>
      </c>
      <c r="F2" s="21" t="s">
        <v>12</v>
      </c>
      <c r="G2" s="21" t="s">
        <v>13</v>
      </c>
      <c r="H2" s="21" t="s">
        <v>14</v>
      </c>
    </row>
    <row r="3" spans="1:8" x14ac:dyDescent="0.25">
      <c r="A3" s="25" t="s">
        <v>0</v>
      </c>
      <c r="B3" s="25" t="s">
        <v>24</v>
      </c>
      <c r="C3" s="18">
        <f>C19+C35</f>
        <v>0</v>
      </c>
      <c r="D3" s="8">
        <f t="shared" ref="D3:H3" si="0">D19+D35</f>
        <v>0</v>
      </c>
      <c r="E3" s="8">
        <f t="shared" si="0"/>
        <v>240000</v>
      </c>
      <c r="F3" s="8">
        <f t="shared" si="0"/>
        <v>240000</v>
      </c>
      <c r="G3" s="8">
        <f t="shared" si="0"/>
        <v>0</v>
      </c>
      <c r="H3" s="9">
        <f t="shared" si="0"/>
        <v>0</v>
      </c>
    </row>
    <row r="4" spans="1:8" x14ac:dyDescent="0.25">
      <c r="A4" s="26" t="s">
        <v>1</v>
      </c>
      <c r="B4" s="26" t="s">
        <v>24</v>
      </c>
      <c r="C4" s="19">
        <f t="shared" ref="C4:H4" si="1">C20+C36</f>
        <v>0</v>
      </c>
      <c r="D4" s="12">
        <f t="shared" si="1"/>
        <v>0</v>
      </c>
      <c r="E4" s="12">
        <f t="shared" si="1"/>
        <v>240000</v>
      </c>
      <c r="F4" s="12">
        <f t="shared" si="1"/>
        <v>240000</v>
      </c>
      <c r="G4" s="12">
        <f t="shared" si="1"/>
        <v>0</v>
      </c>
      <c r="H4" s="13">
        <f t="shared" si="1"/>
        <v>0</v>
      </c>
    </row>
    <row r="5" spans="1:8" x14ac:dyDescent="0.25">
      <c r="A5" s="26" t="s">
        <v>2</v>
      </c>
      <c r="B5" s="26" t="s">
        <v>24</v>
      </c>
      <c r="C5" s="19">
        <f t="shared" ref="C5:H5" si="2">C21+C37</f>
        <v>200000</v>
      </c>
      <c r="D5" s="12">
        <f t="shared" si="2"/>
        <v>375000</v>
      </c>
      <c r="E5" s="12">
        <f t="shared" si="2"/>
        <v>250000</v>
      </c>
      <c r="F5" s="12">
        <f t="shared" si="2"/>
        <v>400000</v>
      </c>
      <c r="G5" s="12">
        <f t="shared" si="2"/>
        <v>450000</v>
      </c>
      <c r="H5" s="13">
        <f t="shared" si="2"/>
        <v>75000</v>
      </c>
    </row>
    <row r="6" spans="1:8" x14ac:dyDescent="0.25">
      <c r="A6" s="26" t="s">
        <v>3</v>
      </c>
      <c r="B6" s="26" t="s">
        <v>24</v>
      </c>
      <c r="C6" s="19">
        <f t="shared" ref="C6:H6" si="3">C22+C38</f>
        <v>150000</v>
      </c>
      <c r="D6" s="12">
        <f t="shared" si="3"/>
        <v>150000</v>
      </c>
      <c r="E6" s="12">
        <f t="shared" si="3"/>
        <v>100000</v>
      </c>
      <c r="F6" s="12">
        <f t="shared" si="3"/>
        <v>100000</v>
      </c>
      <c r="G6" s="12">
        <f t="shared" si="3"/>
        <v>300000</v>
      </c>
      <c r="H6" s="13">
        <f t="shared" si="3"/>
        <v>300000</v>
      </c>
    </row>
    <row r="7" spans="1:8" x14ac:dyDescent="0.25">
      <c r="A7" s="26" t="s">
        <v>4</v>
      </c>
      <c r="B7" s="26" t="s">
        <v>24</v>
      </c>
      <c r="C7" s="19">
        <f t="shared" ref="C7:H7" si="4">C23+C39</f>
        <v>1400000</v>
      </c>
      <c r="D7" s="12">
        <f t="shared" si="4"/>
        <v>2100000</v>
      </c>
      <c r="E7" s="12">
        <f t="shared" si="4"/>
        <v>1220000</v>
      </c>
      <c r="F7" s="12">
        <f t="shared" si="4"/>
        <v>1070000</v>
      </c>
      <c r="G7" s="12">
        <f t="shared" si="4"/>
        <v>2000000</v>
      </c>
      <c r="H7" s="13">
        <f t="shared" si="4"/>
        <v>2100000</v>
      </c>
    </row>
    <row r="8" spans="1:8" x14ac:dyDescent="0.25">
      <c r="A8" s="26" t="s">
        <v>8</v>
      </c>
      <c r="B8" s="26" t="s">
        <v>24</v>
      </c>
      <c r="C8" s="19">
        <f t="shared" ref="C8:H8" si="5">C24+C40</f>
        <v>0</v>
      </c>
      <c r="D8" s="12">
        <f t="shared" si="5"/>
        <v>300000</v>
      </c>
      <c r="E8" s="12">
        <f t="shared" si="5"/>
        <v>0</v>
      </c>
      <c r="F8" s="12">
        <f t="shared" si="5"/>
        <v>0</v>
      </c>
      <c r="G8" s="12">
        <f t="shared" si="5"/>
        <v>600000</v>
      </c>
      <c r="H8" s="13">
        <f t="shared" si="5"/>
        <v>75000</v>
      </c>
    </row>
    <row r="9" spans="1:8" x14ac:dyDescent="0.25">
      <c r="A9" s="26" t="s">
        <v>16</v>
      </c>
      <c r="B9" s="26" t="s">
        <v>15</v>
      </c>
      <c r="C9" s="19">
        <f t="shared" ref="C9:H9" si="6">C25+C41</f>
        <v>-150000</v>
      </c>
      <c r="D9" s="12">
        <f t="shared" si="6"/>
        <v>-225000</v>
      </c>
      <c r="E9" s="12">
        <f t="shared" si="6"/>
        <v>-150000</v>
      </c>
      <c r="F9" s="12">
        <f t="shared" si="6"/>
        <v>-150000</v>
      </c>
      <c r="G9" s="12">
        <f t="shared" si="6"/>
        <v>-150000</v>
      </c>
      <c r="H9" s="13">
        <f t="shared" si="6"/>
        <v>-150000</v>
      </c>
    </row>
    <row r="10" spans="1:8" x14ac:dyDescent="0.25">
      <c r="A10" s="26" t="s">
        <v>17</v>
      </c>
      <c r="B10" s="26" t="s">
        <v>15</v>
      </c>
      <c r="C10" s="19">
        <f t="shared" ref="C10:H10" si="7">C26+C42</f>
        <v>-200000</v>
      </c>
      <c r="D10" s="12">
        <f t="shared" si="7"/>
        <v>-300000</v>
      </c>
      <c r="E10" s="12">
        <f t="shared" si="7"/>
        <v>-300000</v>
      </c>
      <c r="F10" s="12">
        <f t="shared" si="7"/>
        <v>-300000</v>
      </c>
      <c r="G10" s="12">
        <f t="shared" si="7"/>
        <v>-300000</v>
      </c>
      <c r="H10" s="13">
        <f t="shared" si="7"/>
        <v>-300000</v>
      </c>
    </row>
    <row r="11" spans="1:8" x14ac:dyDescent="0.25">
      <c r="A11" s="26" t="s">
        <v>18</v>
      </c>
      <c r="B11" s="26" t="s">
        <v>15</v>
      </c>
      <c r="C11" s="19">
        <f t="shared" ref="C11:H11" si="8">C27+C43</f>
        <v>-600000</v>
      </c>
      <c r="D11" s="12">
        <f t="shared" si="8"/>
        <v>-900000</v>
      </c>
      <c r="E11" s="12">
        <f t="shared" si="8"/>
        <v>-600000</v>
      </c>
      <c r="F11" s="12">
        <f t="shared" si="8"/>
        <v>-600000</v>
      </c>
      <c r="G11" s="12">
        <f t="shared" si="8"/>
        <v>-900000</v>
      </c>
      <c r="H11" s="13">
        <f t="shared" si="8"/>
        <v>-900000</v>
      </c>
    </row>
    <row r="12" spans="1:8" x14ac:dyDescent="0.25">
      <c r="A12" s="26" t="s">
        <v>5</v>
      </c>
      <c r="B12" s="26" t="s">
        <v>24</v>
      </c>
      <c r="C12" s="19">
        <f t="shared" ref="C12:H12" si="9">C28+C44</f>
        <v>0</v>
      </c>
      <c r="D12" s="12">
        <f t="shared" si="9"/>
        <v>0</v>
      </c>
      <c r="E12" s="12">
        <f t="shared" si="9"/>
        <v>0</v>
      </c>
      <c r="F12" s="12">
        <f t="shared" si="9"/>
        <v>0</v>
      </c>
      <c r="G12" s="12">
        <f t="shared" si="9"/>
        <v>0</v>
      </c>
      <c r="H12" s="13">
        <f t="shared" si="9"/>
        <v>0</v>
      </c>
    </row>
    <row r="13" spans="1:8" x14ac:dyDescent="0.25">
      <c r="A13" s="26" t="s">
        <v>19</v>
      </c>
      <c r="B13" s="26" t="s">
        <v>15</v>
      </c>
      <c r="C13" s="19">
        <f t="shared" ref="C13:H13" si="10">C29+C45</f>
        <v>-100000</v>
      </c>
      <c r="D13" s="12">
        <f t="shared" si="10"/>
        <v>-450000</v>
      </c>
      <c r="E13" s="12">
        <f t="shared" si="10"/>
        <v>-300000</v>
      </c>
      <c r="F13" s="12">
        <f t="shared" si="10"/>
        <v>-300000</v>
      </c>
      <c r="G13" s="12">
        <f t="shared" si="10"/>
        <v>-900000</v>
      </c>
      <c r="H13" s="13">
        <f t="shared" si="10"/>
        <v>-150000</v>
      </c>
    </row>
    <row r="14" spans="1:8" x14ac:dyDescent="0.25">
      <c r="A14" s="26" t="s">
        <v>20</v>
      </c>
      <c r="B14" s="26" t="s">
        <v>15</v>
      </c>
      <c r="C14" s="19">
        <f t="shared" ref="C14:H14" si="11">C30+C46</f>
        <v>-100000</v>
      </c>
      <c r="D14" s="12">
        <f t="shared" si="11"/>
        <v>-150000</v>
      </c>
      <c r="E14" s="12">
        <f t="shared" si="11"/>
        <v>-100000</v>
      </c>
      <c r="F14" s="12">
        <f t="shared" si="11"/>
        <v>-100000</v>
      </c>
      <c r="G14" s="12">
        <f t="shared" si="11"/>
        <v>-150000</v>
      </c>
      <c r="H14" s="13">
        <f t="shared" si="11"/>
        <v>-150000</v>
      </c>
    </row>
    <row r="15" spans="1:8" x14ac:dyDescent="0.25">
      <c r="A15" s="26" t="s">
        <v>8</v>
      </c>
      <c r="B15" s="26" t="s">
        <v>15</v>
      </c>
      <c r="C15" s="19">
        <f t="shared" ref="C15:H15" si="12">C31+C47</f>
        <v>-600000</v>
      </c>
      <c r="D15" s="12">
        <f t="shared" si="12"/>
        <v>-900000</v>
      </c>
      <c r="E15" s="12">
        <f t="shared" si="12"/>
        <v>-600000</v>
      </c>
      <c r="F15" s="12">
        <f t="shared" si="12"/>
        <v>-600000</v>
      </c>
      <c r="G15" s="12">
        <f t="shared" si="12"/>
        <v>-900000</v>
      </c>
      <c r="H15" s="13">
        <f t="shared" si="12"/>
        <v>-900000</v>
      </c>
    </row>
    <row r="16" spans="1:8" x14ac:dyDescent="0.25">
      <c r="A16" s="27" t="s">
        <v>59</v>
      </c>
      <c r="B16" s="27" t="s">
        <v>15</v>
      </c>
      <c r="C16" s="20">
        <f t="shared" ref="C16:H16" si="13">C32+C48</f>
        <v>0</v>
      </c>
      <c r="D16" s="16">
        <f t="shared" si="13"/>
        <v>0</v>
      </c>
      <c r="E16" s="16">
        <f t="shared" si="13"/>
        <v>0</v>
      </c>
      <c r="F16" s="16">
        <f t="shared" si="13"/>
        <v>0</v>
      </c>
      <c r="G16" s="16">
        <f t="shared" si="13"/>
        <v>0</v>
      </c>
      <c r="H16" s="17">
        <f t="shared" si="13"/>
        <v>0</v>
      </c>
    </row>
    <row r="17" spans="1:8" x14ac:dyDescent="0.25">
      <c r="A17" s="43" t="s">
        <v>45</v>
      </c>
      <c r="B17" s="31"/>
      <c r="C17" s="44">
        <f t="shared" ref="C17:H17" si="14">SUM(C3:C16)</f>
        <v>0</v>
      </c>
      <c r="D17" s="44">
        <f t="shared" si="14"/>
        <v>0</v>
      </c>
      <c r="E17" s="44">
        <f t="shared" si="14"/>
        <v>0</v>
      </c>
      <c r="F17" s="44">
        <f t="shared" si="14"/>
        <v>0</v>
      </c>
      <c r="G17" s="44">
        <f t="shared" si="14"/>
        <v>50000</v>
      </c>
      <c r="H17" s="45">
        <f t="shared" si="14"/>
        <v>0</v>
      </c>
    </row>
    <row r="18" spans="1:8" x14ac:dyDescent="0.25">
      <c r="A18" s="87" t="s">
        <v>121</v>
      </c>
      <c r="B18" s="88"/>
      <c r="C18" s="52" t="s">
        <v>9</v>
      </c>
      <c r="D18" s="52" t="s">
        <v>10</v>
      </c>
      <c r="E18" s="52" t="s">
        <v>11</v>
      </c>
      <c r="F18" s="52" t="s">
        <v>12</v>
      </c>
      <c r="G18" s="52" t="s">
        <v>13</v>
      </c>
      <c r="H18" s="52" t="s">
        <v>14</v>
      </c>
    </row>
    <row r="19" spans="1:8" x14ac:dyDescent="0.25">
      <c r="A19" s="25" t="s">
        <v>0</v>
      </c>
      <c r="B19" s="25"/>
      <c r="C19" s="18">
        <f>BidsOffers!D41*BidsOffers!D$58</f>
        <v>0</v>
      </c>
      <c r="D19" s="8">
        <f>BidsOffers!E41*BidsOffers!E$58</f>
        <v>0</v>
      </c>
      <c r="E19" s="8">
        <f>BidsOffers!F41*BidsOffers!F$58</f>
        <v>240000</v>
      </c>
      <c r="F19" s="8">
        <f>BidsOffers!G41*BidsOffers!G$58</f>
        <v>240000</v>
      </c>
      <c r="G19" s="8">
        <f>BidsOffers!H41*BidsOffers!H$58</f>
        <v>0</v>
      </c>
      <c r="H19" s="9">
        <f>BidsOffers!I41*BidsOffers!I$58</f>
        <v>0</v>
      </c>
    </row>
    <row r="20" spans="1:8" x14ac:dyDescent="0.25">
      <c r="A20" s="26" t="s">
        <v>1</v>
      </c>
      <c r="B20" s="26"/>
      <c r="C20" s="19">
        <f>BidsOffers!D42*BidsOffers!D$58</f>
        <v>0</v>
      </c>
      <c r="D20" s="12">
        <f>BidsOffers!E42*BidsOffers!E$58</f>
        <v>0</v>
      </c>
      <c r="E20" s="12">
        <f>BidsOffers!F42*BidsOffers!F$58</f>
        <v>240000</v>
      </c>
      <c r="F20" s="12">
        <f>BidsOffers!G42*BidsOffers!G$58</f>
        <v>240000</v>
      </c>
      <c r="G20" s="12">
        <f>BidsOffers!H42*BidsOffers!H$58</f>
        <v>0</v>
      </c>
      <c r="H20" s="13">
        <f>BidsOffers!I42*BidsOffers!I$58</f>
        <v>0</v>
      </c>
    </row>
    <row r="21" spans="1:8" x14ac:dyDescent="0.25">
      <c r="A21" s="26" t="s">
        <v>2</v>
      </c>
      <c r="B21" s="26"/>
      <c r="C21" s="19">
        <f>BidsOffers!D43*BidsOffers!D$58</f>
        <v>200000</v>
      </c>
      <c r="D21" s="12">
        <f>BidsOffers!E43*BidsOffers!E$58</f>
        <v>375000</v>
      </c>
      <c r="E21" s="12">
        <f>BidsOffers!F43*BidsOffers!F$58</f>
        <v>250000</v>
      </c>
      <c r="F21" s="12">
        <f>BidsOffers!G43*BidsOffers!G$58</f>
        <v>400000</v>
      </c>
      <c r="G21" s="12">
        <f>BidsOffers!H43*BidsOffers!H$58</f>
        <v>450000</v>
      </c>
      <c r="H21" s="13">
        <f>BidsOffers!I43*BidsOffers!I$58</f>
        <v>75000</v>
      </c>
    </row>
    <row r="22" spans="1:8" x14ac:dyDescent="0.25">
      <c r="A22" s="26" t="s">
        <v>3</v>
      </c>
      <c r="B22" s="26"/>
      <c r="C22" s="19">
        <f>BidsOffers!D44*BidsOffers!D$58</f>
        <v>150000</v>
      </c>
      <c r="D22" s="12">
        <f>BidsOffers!E44*BidsOffers!E$58</f>
        <v>150000</v>
      </c>
      <c r="E22" s="12">
        <f>BidsOffers!F44*BidsOffers!F$58</f>
        <v>100000</v>
      </c>
      <c r="F22" s="12">
        <f>BidsOffers!G44*BidsOffers!G$58</f>
        <v>100000</v>
      </c>
      <c r="G22" s="12">
        <f>BidsOffers!H44*BidsOffers!H$58</f>
        <v>300000</v>
      </c>
      <c r="H22" s="13">
        <f>BidsOffers!I44*BidsOffers!I$58</f>
        <v>300000</v>
      </c>
    </row>
    <row r="23" spans="1:8" x14ac:dyDescent="0.25">
      <c r="A23" s="26" t="s">
        <v>4</v>
      </c>
      <c r="B23" s="26"/>
      <c r="C23" s="19">
        <f>BidsOffers!D45*BidsOffers!D$58</f>
        <v>1400000</v>
      </c>
      <c r="D23" s="12">
        <f>BidsOffers!E45*BidsOffers!E$58</f>
        <v>2100000</v>
      </c>
      <c r="E23" s="12">
        <f>BidsOffers!F45*BidsOffers!F$58</f>
        <v>1220000</v>
      </c>
      <c r="F23" s="12">
        <f>BidsOffers!G45*BidsOffers!G$58</f>
        <v>1070000</v>
      </c>
      <c r="G23" s="12">
        <f>BidsOffers!H45*BidsOffers!H$58</f>
        <v>2100000</v>
      </c>
      <c r="H23" s="13">
        <f>BidsOffers!I45*BidsOffers!I$58</f>
        <v>2100000</v>
      </c>
    </row>
    <row r="24" spans="1:8" x14ac:dyDescent="0.25">
      <c r="A24" s="26" t="s">
        <v>8</v>
      </c>
      <c r="B24" s="26"/>
      <c r="C24" s="19">
        <f>BidsOffers!D46*BidsOffers!D$58</f>
        <v>0</v>
      </c>
      <c r="D24" s="12">
        <f>BidsOffers!E46*BidsOffers!E$58</f>
        <v>300000</v>
      </c>
      <c r="E24" s="12">
        <f>BidsOffers!F46*BidsOffers!F$58</f>
        <v>0</v>
      </c>
      <c r="F24" s="12">
        <f>BidsOffers!G46*BidsOffers!G$58</f>
        <v>0</v>
      </c>
      <c r="G24" s="12">
        <f>BidsOffers!H46*BidsOffers!H$58</f>
        <v>450000</v>
      </c>
      <c r="H24" s="13">
        <f>BidsOffers!I46*BidsOffers!I$58</f>
        <v>75000</v>
      </c>
    </row>
    <row r="25" spans="1:8" x14ac:dyDescent="0.25">
      <c r="A25" s="26" t="s">
        <v>16</v>
      </c>
      <c r="B25" s="26"/>
      <c r="C25" s="19">
        <f>BidsOffers!D47*BidsOffers!D$58</f>
        <v>-150000</v>
      </c>
      <c r="D25" s="12">
        <f>BidsOffers!E47*BidsOffers!E$58</f>
        <v>-225000</v>
      </c>
      <c r="E25" s="12">
        <f>BidsOffers!F47*BidsOffers!F$58</f>
        <v>-150000</v>
      </c>
      <c r="F25" s="12">
        <f>BidsOffers!G47*BidsOffers!G$58</f>
        <v>-150000</v>
      </c>
      <c r="G25" s="12">
        <f>BidsOffers!H47*BidsOffers!H$58</f>
        <v>-150000</v>
      </c>
      <c r="H25" s="13">
        <f>BidsOffers!I47*BidsOffers!I$58</f>
        <v>-150000</v>
      </c>
    </row>
    <row r="26" spans="1:8" x14ac:dyDescent="0.25">
      <c r="A26" s="26" t="s">
        <v>17</v>
      </c>
      <c r="B26" s="26"/>
      <c r="C26" s="19">
        <f>BidsOffers!D48*BidsOffers!D$58</f>
        <v>-200000</v>
      </c>
      <c r="D26" s="12">
        <f>BidsOffers!E48*BidsOffers!E$58</f>
        <v>-300000</v>
      </c>
      <c r="E26" s="12">
        <f>BidsOffers!F48*BidsOffers!F$58</f>
        <v>-300000</v>
      </c>
      <c r="F26" s="12">
        <f>BidsOffers!G48*BidsOffers!G$58</f>
        <v>-300000</v>
      </c>
      <c r="G26" s="12">
        <f>BidsOffers!H48*BidsOffers!H$58</f>
        <v>-300000</v>
      </c>
      <c r="H26" s="13">
        <f>BidsOffers!I48*BidsOffers!I$58</f>
        <v>-300000</v>
      </c>
    </row>
    <row r="27" spans="1:8" x14ac:dyDescent="0.25">
      <c r="A27" s="26" t="s">
        <v>18</v>
      </c>
      <c r="B27" s="26"/>
      <c r="C27" s="19">
        <f>BidsOffers!D49*BidsOffers!D$58</f>
        <v>-600000</v>
      </c>
      <c r="D27" s="12">
        <f>BidsOffers!E49*BidsOffers!E$58</f>
        <v>-900000</v>
      </c>
      <c r="E27" s="12">
        <f>BidsOffers!F49*BidsOffers!F$58</f>
        <v>-600000</v>
      </c>
      <c r="F27" s="12">
        <f>BidsOffers!G49*BidsOffers!G$58</f>
        <v>-600000</v>
      </c>
      <c r="G27" s="12">
        <f>BidsOffers!H49*BidsOffers!H$58</f>
        <v>-900000</v>
      </c>
      <c r="H27" s="13">
        <f>BidsOffers!I49*BidsOffers!I$58</f>
        <v>-900000</v>
      </c>
    </row>
    <row r="28" spans="1:8" x14ac:dyDescent="0.25">
      <c r="A28" s="26" t="s">
        <v>5</v>
      </c>
      <c r="B28" s="26"/>
      <c r="C28" s="19">
        <f>BidsOffers!D50*BidsOffers!D$58</f>
        <v>0</v>
      </c>
      <c r="D28" s="12">
        <f>BidsOffers!E50*BidsOffers!E$58</f>
        <v>0</v>
      </c>
      <c r="E28" s="12">
        <f>BidsOffers!F50*BidsOffers!F$58</f>
        <v>0</v>
      </c>
      <c r="F28" s="12">
        <f>BidsOffers!G50*BidsOffers!G$58</f>
        <v>0</v>
      </c>
      <c r="G28" s="12">
        <f>BidsOffers!H50*BidsOffers!H$58</f>
        <v>0</v>
      </c>
      <c r="H28" s="13">
        <f>BidsOffers!I50*BidsOffers!I$58</f>
        <v>0</v>
      </c>
    </row>
    <row r="29" spans="1:8" x14ac:dyDescent="0.25">
      <c r="A29" s="26" t="s">
        <v>19</v>
      </c>
      <c r="B29" s="26"/>
      <c r="C29" s="19">
        <f>BidsOffers!D51*BidsOffers!D$58</f>
        <v>-100000</v>
      </c>
      <c r="D29" s="12">
        <f>BidsOffers!E51*BidsOffers!E$58</f>
        <v>-450000</v>
      </c>
      <c r="E29" s="12">
        <f>BidsOffers!F51*BidsOffers!F$58</f>
        <v>-300000</v>
      </c>
      <c r="F29" s="12">
        <f>BidsOffers!G51*BidsOffers!G$58</f>
        <v>-300000</v>
      </c>
      <c r="G29" s="12">
        <f>BidsOffers!H51*BidsOffers!H$58</f>
        <v>-900000</v>
      </c>
      <c r="H29" s="13">
        <f>BidsOffers!I51*BidsOffers!I$58</f>
        <v>-150000</v>
      </c>
    </row>
    <row r="30" spans="1:8" x14ac:dyDescent="0.25">
      <c r="A30" s="26" t="s">
        <v>20</v>
      </c>
      <c r="B30" s="26"/>
      <c r="C30" s="19">
        <f>BidsOffers!D52*BidsOffers!D$58</f>
        <v>-100000</v>
      </c>
      <c r="D30" s="12">
        <f>BidsOffers!E52*BidsOffers!E$58</f>
        <v>-150000</v>
      </c>
      <c r="E30" s="12">
        <f>BidsOffers!F52*BidsOffers!F$58</f>
        <v>-100000</v>
      </c>
      <c r="F30" s="12">
        <f>BidsOffers!G52*BidsOffers!G$58</f>
        <v>-100000</v>
      </c>
      <c r="G30" s="12">
        <f>BidsOffers!H52*BidsOffers!H$58</f>
        <v>-150000</v>
      </c>
      <c r="H30" s="13">
        <f>BidsOffers!I52*BidsOffers!I$58</f>
        <v>-150000</v>
      </c>
    </row>
    <row r="31" spans="1:8" x14ac:dyDescent="0.25">
      <c r="A31" s="26" t="s">
        <v>8</v>
      </c>
      <c r="B31" s="26"/>
      <c r="C31" s="19">
        <f>BidsOffers!D53*BidsOffers!D$58</f>
        <v>-600000</v>
      </c>
      <c r="D31" s="12">
        <f>BidsOffers!E53*BidsOffers!E$58</f>
        <v>-900000</v>
      </c>
      <c r="E31" s="12">
        <f>BidsOffers!F53*BidsOffers!F$58</f>
        <v>-600000</v>
      </c>
      <c r="F31" s="12">
        <f>BidsOffers!G53*BidsOffers!G$58</f>
        <v>-600000</v>
      </c>
      <c r="G31" s="12">
        <f>BidsOffers!H53*BidsOffers!H$58</f>
        <v>-900000</v>
      </c>
      <c r="H31" s="13">
        <f>BidsOffers!I53*BidsOffers!I$58</f>
        <v>-900000</v>
      </c>
    </row>
    <row r="32" spans="1:8" x14ac:dyDescent="0.25">
      <c r="A32" s="27" t="s">
        <v>59</v>
      </c>
      <c r="B32" s="27"/>
      <c r="C32" s="20">
        <f>BidsOffers!D54*BidsOffers!D$58</f>
        <v>0</v>
      </c>
      <c r="D32" s="16">
        <f>BidsOffers!E54*BidsOffers!E$58</f>
        <v>0</v>
      </c>
      <c r="E32" s="16">
        <f>BidsOffers!F54*BidsOffers!F$58</f>
        <v>0</v>
      </c>
      <c r="F32" s="16">
        <f>BidsOffers!G54*BidsOffers!G$58</f>
        <v>0</v>
      </c>
      <c r="G32" s="16">
        <f>BidsOffers!H54*BidsOffers!H$58</f>
        <v>0</v>
      </c>
      <c r="H32" s="17">
        <f>BidsOffers!I54*BidsOffers!I$58</f>
        <v>0</v>
      </c>
    </row>
    <row r="33" spans="1:8" x14ac:dyDescent="0.25">
      <c r="A33" s="43" t="s">
        <v>45</v>
      </c>
      <c r="B33" s="31"/>
      <c r="C33" s="44">
        <f>SUM(C19:C32)</f>
        <v>0</v>
      </c>
      <c r="D33" s="44">
        <f t="shared" ref="D33:H33" si="15">SUM(D19:D32)</f>
        <v>0</v>
      </c>
      <c r="E33" s="44">
        <f t="shared" si="15"/>
        <v>0</v>
      </c>
      <c r="F33" s="44">
        <f t="shared" si="15"/>
        <v>0</v>
      </c>
      <c r="G33" s="44">
        <f t="shared" si="15"/>
        <v>0</v>
      </c>
      <c r="H33" s="45">
        <f t="shared" si="15"/>
        <v>0</v>
      </c>
    </row>
    <row r="34" spans="1:8" x14ac:dyDescent="0.25">
      <c r="A34" s="87" t="s">
        <v>131</v>
      </c>
      <c r="B34" s="88"/>
      <c r="C34" s="80" t="s">
        <v>9</v>
      </c>
      <c r="D34" s="80" t="s">
        <v>10</v>
      </c>
      <c r="E34" s="80" t="s">
        <v>11</v>
      </c>
      <c r="F34" s="80" t="s">
        <v>12</v>
      </c>
      <c r="G34" s="80" t="s">
        <v>13</v>
      </c>
      <c r="H34" s="80" t="s">
        <v>14</v>
      </c>
    </row>
    <row r="35" spans="1:8" x14ac:dyDescent="0.25">
      <c r="A35" s="25" t="s">
        <v>0</v>
      </c>
      <c r="B35" s="25"/>
      <c r="C35" s="18">
        <f>BidsOffers!D85*BidsOffers!$C85</f>
        <v>0</v>
      </c>
      <c r="D35" s="8">
        <f>BidsOffers!E85*BidsOffers!$C85</f>
        <v>0</v>
      </c>
      <c r="E35" s="8">
        <f>BidsOffers!F85*BidsOffers!$C85</f>
        <v>0</v>
      </c>
      <c r="F35" s="8">
        <f>BidsOffers!G85*BidsOffers!$C85</f>
        <v>0</v>
      </c>
      <c r="G35" s="8">
        <f>BidsOffers!H85*BidsOffers!$C85</f>
        <v>0</v>
      </c>
      <c r="H35" s="9">
        <f>BidsOffers!I85*BidsOffers!$C85</f>
        <v>0</v>
      </c>
    </row>
    <row r="36" spans="1:8" x14ac:dyDescent="0.25">
      <c r="A36" s="26" t="s">
        <v>1</v>
      </c>
      <c r="B36" s="26"/>
      <c r="C36" s="19">
        <f>BidsOffers!D86*BidsOffers!$C86</f>
        <v>0</v>
      </c>
      <c r="D36" s="12">
        <f>BidsOffers!E86*BidsOffers!$C86</f>
        <v>0</v>
      </c>
      <c r="E36" s="12">
        <f>BidsOffers!F86*BidsOffers!$C86</f>
        <v>0</v>
      </c>
      <c r="F36" s="12">
        <f>BidsOffers!G86*BidsOffers!$C86</f>
        <v>0</v>
      </c>
      <c r="G36" s="12">
        <f>BidsOffers!H86*BidsOffers!$C86</f>
        <v>0</v>
      </c>
      <c r="H36" s="13">
        <f>BidsOffers!I86*BidsOffers!$C86</f>
        <v>0</v>
      </c>
    </row>
    <row r="37" spans="1:8" x14ac:dyDescent="0.25">
      <c r="A37" s="26" t="s">
        <v>2</v>
      </c>
      <c r="B37" s="26"/>
      <c r="C37" s="19">
        <f>BidsOffers!D87*BidsOffers!$C87</f>
        <v>0</v>
      </c>
      <c r="D37" s="12">
        <f>BidsOffers!E87*BidsOffers!$C87</f>
        <v>0</v>
      </c>
      <c r="E37" s="12">
        <f>BidsOffers!F87*BidsOffers!$C87</f>
        <v>0</v>
      </c>
      <c r="F37" s="12">
        <f>BidsOffers!G87*BidsOffers!$C87</f>
        <v>0</v>
      </c>
      <c r="G37" s="12">
        <f>BidsOffers!H87*BidsOffers!$C87</f>
        <v>0</v>
      </c>
      <c r="H37" s="13">
        <f>BidsOffers!I87*BidsOffers!$C87</f>
        <v>0</v>
      </c>
    </row>
    <row r="38" spans="1:8" x14ac:dyDescent="0.25">
      <c r="A38" s="26" t="s">
        <v>3</v>
      </c>
      <c r="B38" s="26"/>
      <c r="C38" s="19">
        <f>BidsOffers!D88*BidsOffers!$C88</f>
        <v>0</v>
      </c>
      <c r="D38" s="12">
        <f>BidsOffers!E88*BidsOffers!$C88</f>
        <v>0</v>
      </c>
      <c r="E38" s="12">
        <f>BidsOffers!F88*BidsOffers!$C88</f>
        <v>0</v>
      </c>
      <c r="F38" s="12">
        <f>BidsOffers!G88*BidsOffers!$C88</f>
        <v>0</v>
      </c>
      <c r="G38" s="12">
        <f>BidsOffers!H88*BidsOffers!$C88</f>
        <v>0</v>
      </c>
      <c r="H38" s="13">
        <f>BidsOffers!I88*BidsOffers!$C88</f>
        <v>0</v>
      </c>
    </row>
    <row r="39" spans="1:8" x14ac:dyDescent="0.25">
      <c r="A39" s="26" t="s">
        <v>4</v>
      </c>
      <c r="B39" s="26"/>
      <c r="C39" s="19">
        <f>BidsOffers!D89*BidsOffers!$C89</f>
        <v>0</v>
      </c>
      <c r="D39" s="12">
        <f>BidsOffers!E89*BidsOffers!$C89</f>
        <v>0</v>
      </c>
      <c r="E39" s="12">
        <f>BidsOffers!F89*BidsOffers!$C89</f>
        <v>0</v>
      </c>
      <c r="F39" s="12">
        <f>BidsOffers!G89*BidsOffers!$C89</f>
        <v>0</v>
      </c>
      <c r="G39" s="12">
        <f>BidsOffers!H89*BidsOffers!$C89</f>
        <v>-100000</v>
      </c>
      <c r="H39" s="13">
        <f>BidsOffers!I89*BidsOffers!$C89</f>
        <v>0</v>
      </c>
    </row>
    <row r="40" spans="1:8" x14ac:dyDescent="0.25">
      <c r="A40" s="26" t="s">
        <v>8</v>
      </c>
      <c r="B40" s="26"/>
      <c r="C40" s="19">
        <f>BidsOffers!D90*BidsOffers!$C90</f>
        <v>0</v>
      </c>
      <c r="D40" s="12">
        <f>BidsOffers!E90*BidsOffers!$C90</f>
        <v>0</v>
      </c>
      <c r="E40" s="12">
        <f>BidsOffers!F90*BidsOffers!$C90</f>
        <v>0</v>
      </c>
      <c r="F40" s="12">
        <f>BidsOffers!G90*BidsOffers!$C90</f>
        <v>0</v>
      </c>
      <c r="G40" s="12">
        <f>BidsOffers!H90*BidsOffers!$C90</f>
        <v>150000</v>
      </c>
      <c r="H40" s="13">
        <f>BidsOffers!I90*BidsOffers!$C90</f>
        <v>0</v>
      </c>
    </row>
    <row r="41" spans="1:8" x14ac:dyDescent="0.25">
      <c r="A41" s="26" t="s">
        <v>16</v>
      </c>
      <c r="B41" s="26"/>
      <c r="C41" s="19">
        <f>BidsOffers!D91*BidsOffers!$C91</f>
        <v>0</v>
      </c>
      <c r="D41" s="12">
        <f>BidsOffers!E91*BidsOffers!$C91</f>
        <v>0</v>
      </c>
      <c r="E41" s="12">
        <f>BidsOffers!F91*BidsOffers!$C91</f>
        <v>0</v>
      </c>
      <c r="F41" s="12">
        <f>BidsOffers!G91*BidsOffers!$C91</f>
        <v>0</v>
      </c>
      <c r="G41" s="12">
        <f>BidsOffers!H91*BidsOffers!$C91</f>
        <v>0</v>
      </c>
      <c r="H41" s="13">
        <f>BidsOffers!I91*BidsOffers!$C91</f>
        <v>0</v>
      </c>
    </row>
    <row r="42" spans="1:8" x14ac:dyDescent="0.25">
      <c r="A42" s="26" t="s">
        <v>17</v>
      </c>
      <c r="B42" s="26"/>
      <c r="C42" s="19">
        <f>BidsOffers!D92*BidsOffers!$C92</f>
        <v>0</v>
      </c>
      <c r="D42" s="12">
        <f>BidsOffers!E92*BidsOffers!$C92</f>
        <v>0</v>
      </c>
      <c r="E42" s="12">
        <f>BidsOffers!F92*BidsOffers!$C92</f>
        <v>0</v>
      </c>
      <c r="F42" s="12">
        <f>BidsOffers!G92*BidsOffers!$C92</f>
        <v>0</v>
      </c>
      <c r="G42" s="12">
        <f>BidsOffers!H92*BidsOffers!$C92</f>
        <v>0</v>
      </c>
      <c r="H42" s="13">
        <f>BidsOffers!I92*BidsOffers!$C92</f>
        <v>0</v>
      </c>
    </row>
    <row r="43" spans="1:8" x14ac:dyDescent="0.25">
      <c r="A43" s="26" t="s">
        <v>18</v>
      </c>
      <c r="B43" s="26"/>
      <c r="C43" s="19">
        <f>BidsOffers!D93*BidsOffers!$C93</f>
        <v>0</v>
      </c>
      <c r="D43" s="12">
        <f>BidsOffers!E93*BidsOffers!$C93</f>
        <v>0</v>
      </c>
      <c r="E43" s="12">
        <f>BidsOffers!F93*BidsOffers!$C93</f>
        <v>0</v>
      </c>
      <c r="F43" s="12">
        <f>BidsOffers!G93*BidsOffers!$C93</f>
        <v>0</v>
      </c>
      <c r="G43" s="12">
        <f>BidsOffers!H93*BidsOffers!$C93</f>
        <v>0</v>
      </c>
      <c r="H43" s="13">
        <f>BidsOffers!I93*BidsOffers!$C93</f>
        <v>0</v>
      </c>
    </row>
    <row r="44" spans="1:8" x14ac:dyDescent="0.25">
      <c r="A44" s="26" t="s">
        <v>5</v>
      </c>
      <c r="B44" s="26"/>
      <c r="C44" s="19">
        <f>BidsOffers!D94*BidsOffers!$C94</f>
        <v>0</v>
      </c>
      <c r="D44" s="12">
        <f>BidsOffers!E94*BidsOffers!$C94</f>
        <v>0</v>
      </c>
      <c r="E44" s="12">
        <f>BidsOffers!F94*BidsOffers!$C94</f>
        <v>0</v>
      </c>
      <c r="F44" s="12">
        <f>BidsOffers!G94*BidsOffers!$C94</f>
        <v>0</v>
      </c>
      <c r="G44" s="12">
        <f>BidsOffers!H94*BidsOffers!$C94</f>
        <v>0</v>
      </c>
      <c r="H44" s="13">
        <f>BidsOffers!I94*BidsOffers!$C94</f>
        <v>0</v>
      </c>
    </row>
    <row r="45" spans="1:8" x14ac:dyDescent="0.25">
      <c r="A45" s="26" t="s">
        <v>19</v>
      </c>
      <c r="B45" s="26"/>
      <c r="C45" s="19">
        <f>BidsOffers!D95*BidsOffers!$C95</f>
        <v>0</v>
      </c>
      <c r="D45" s="12">
        <f>BidsOffers!E95*BidsOffers!$C95</f>
        <v>0</v>
      </c>
      <c r="E45" s="12">
        <f>BidsOffers!F95*BidsOffers!$C95</f>
        <v>0</v>
      </c>
      <c r="F45" s="12">
        <f>BidsOffers!G95*BidsOffers!$C95</f>
        <v>0</v>
      </c>
      <c r="G45" s="12">
        <f>BidsOffers!H95*BidsOffers!$C95</f>
        <v>0</v>
      </c>
      <c r="H45" s="13">
        <f>BidsOffers!I95*BidsOffers!$C95</f>
        <v>0</v>
      </c>
    </row>
    <row r="46" spans="1:8" x14ac:dyDescent="0.25">
      <c r="A46" s="26" t="s">
        <v>20</v>
      </c>
      <c r="B46" s="26"/>
      <c r="C46" s="19">
        <f>BidsOffers!D96*BidsOffers!$C96</f>
        <v>0</v>
      </c>
      <c r="D46" s="12">
        <f>BidsOffers!E96*BidsOffers!$C96</f>
        <v>0</v>
      </c>
      <c r="E46" s="12">
        <f>BidsOffers!F96*BidsOffers!$C96</f>
        <v>0</v>
      </c>
      <c r="F46" s="12">
        <f>BidsOffers!G96*BidsOffers!$C96</f>
        <v>0</v>
      </c>
      <c r="G46" s="12">
        <f>BidsOffers!H96*BidsOffers!$C96</f>
        <v>0</v>
      </c>
      <c r="H46" s="13">
        <f>BidsOffers!I96*BidsOffers!$C96</f>
        <v>0</v>
      </c>
    </row>
    <row r="47" spans="1:8" x14ac:dyDescent="0.25">
      <c r="A47" s="26" t="s">
        <v>8</v>
      </c>
      <c r="B47" s="26"/>
      <c r="C47" s="19">
        <f>BidsOffers!D97*BidsOffers!$C97</f>
        <v>0</v>
      </c>
      <c r="D47" s="12">
        <f>BidsOffers!E97*BidsOffers!$C97</f>
        <v>0</v>
      </c>
      <c r="E47" s="12">
        <f>BidsOffers!F97*BidsOffers!$C97</f>
        <v>0</v>
      </c>
      <c r="F47" s="12">
        <f>BidsOffers!G97*BidsOffers!$C97</f>
        <v>0</v>
      </c>
      <c r="G47" s="12">
        <f>BidsOffers!H97*BidsOffers!$C97</f>
        <v>0</v>
      </c>
      <c r="H47" s="13">
        <f>BidsOffers!I97*BidsOffers!$C97</f>
        <v>0</v>
      </c>
    </row>
    <row r="48" spans="1:8" x14ac:dyDescent="0.25">
      <c r="A48" s="27" t="s">
        <v>59</v>
      </c>
      <c r="B48" s="27"/>
      <c r="C48" s="20">
        <f>BidsOffers!D98*BidsOffers!$C98</f>
        <v>0</v>
      </c>
      <c r="D48" s="16">
        <f>BidsOffers!E98*BidsOffers!$C98</f>
        <v>0</v>
      </c>
      <c r="E48" s="16">
        <f>BidsOffers!F98*BidsOffers!$C98</f>
        <v>0</v>
      </c>
      <c r="F48" s="16">
        <f>BidsOffers!G98*BidsOffers!$C98</f>
        <v>0</v>
      </c>
      <c r="G48" s="16">
        <f>BidsOffers!H98*BidsOffers!$C98</f>
        <v>0</v>
      </c>
      <c r="H48" s="17">
        <f>BidsOffers!I98*BidsOffers!$C98</f>
        <v>0</v>
      </c>
    </row>
    <row r="49" spans="1:8" x14ac:dyDescent="0.25">
      <c r="A49" s="43" t="s">
        <v>45</v>
      </c>
      <c r="B49" s="31"/>
      <c r="C49" s="44">
        <f>SUM(C35:C48)</f>
        <v>0</v>
      </c>
      <c r="D49" s="44">
        <f t="shared" ref="D49:H49" si="16">SUM(D35:D48)</f>
        <v>0</v>
      </c>
      <c r="E49" s="44">
        <f t="shared" si="16"/>
        <v>0</v>
      </c>
      <c r="F49" s="44">
        <f t="shared" si="16"/>
        <v>0</v>
      </c>
      <c r="G49" s="44">
        <f t="shared" si="16"/>
        <v>50000</v>
      </c>
      <c r="H49" s="45">
        <f t="shared" si="16"/>
        <v>0</v>
      </c>
    </row>
  </sheetData>
  <mergeCells count="3">
    <mergeCell ref="A1:H1"/>
    <mergeCell ref="A18:B18"/>
    <mergeCell ref="A34:B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0244A-2C03-4279-8517-AD3B7902A189}">
  <dimension ref="A1:W97"/>
  <sheetViews>
    <sheetView topLeftCell="A82" workbookViewId="0">
      <selection activeCell="G9" sqref="G9"/>
    </sheetView>
  </sheetViews>
  <sheetFormatPr defaultRowHeight="15" x14ac:dyDescent="0.25"/>
  <cols>
    <col min="1" max="1" width="13.85546875" bestFit="1" customWidth="1"/>
    <col min="8" max="8" width="8.85546875" bestFit="1" customWidth="1"/>
    <col min="9" max="9" width="19.5703125" bestFit="1" customWidth="1"/>
    <col min="16" max="16" width="23.7109375" bestFit="1" customWidth="1"/>
  </cols>
  <sheetData>
    <row r="1" spans="1:8" x14ac:dyDescent="0.25">
      <c r="A1" s="92" t="s">
        <v>79</v>
      </c>
      <c r="B1" s="92"/>
      <c r="C1" s="92"/>
      <c r="D1" s="92"/>
      <c r="E1" s="92"/>
      <c r="F1" s="92"/>
      <c r="G1" s="92"/>
      <c r="H1" s="92"/>
    </row>
    <row r="2" spans="1:8" x14ac:dyDescent="0.25">
      <c r="A2" s="66" t="s">
        <v>80</v>
      </c>
      <c r="B2" s="66"/>
      <c r="C2" s="67" t="s">
        <v>9</v>
      </c>
      <c r="D2" s="67" t="s">
        <v>10</v>
      </c>
      <c r="E2" s="67" t="s">
        <v>11</v>
      </c>
      <c r="F2" s="67" t="s">
        <v>12</v>
      </c>
      <c r="G2" s="67" t="s">
        <v>13</v>
      </c>
      <c r="H2" s="67" t="s">
        <v>14</v>
      </c>
    </row>
    <row r="3" spans="1:8" x14ac:dyDescent="0.25">
      <c r="A3" s="25" t="s">
        <v>0</v>
      </c>
      <c r="B3" s="25" t="s">
        <v>24</v>
      </c>
      <c r="C3" s="18">
        <f>C19+C35+C51+C67+C83</f>
        <v>0</v>
      </c>
      <c r="D3" s="8">
        <f t="shared" ref="D3:H3" si="0">D19+D35+D51+D67+D83</f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9">
        <f t="shared" si="0"/>
        <v>0</v>
      </c>
    </row>
    <row r="4" spans="1:8" x14ac:dyDescent="0.25">
      <c r="A4" s="26" t="s">
        <v>1</v>
      </c>
      <c r="B4" s="26" t="s">
        <v>24</v>
      </c>
      <c r="C4" s="19">
        <f t="shared" ref="C4:H4" si="1">C20+C36+C52+C68+C84</f>
        <v>0</v>
      </c>
      <c r="D4" s="12">
        <f t="shared" si="1"/>
        <v>0</v>
      </c>
      <c r="E4" s="12">
        <f t="shared" si="1"/>
        <v>0</v>
      </c>
      <c r="F4" s="12">
        <f t="shared" si="1"/>
        <v>0</v>
      </c>
      <c r="G4" s="12">
        <f t="shared" si="1"/>
        <v>0</v>
      </c>
      <c r="H4" s="13">
        <f t="shared" si="1"/>
        <v>0</v>
      </c>
    </row>
    <row r="5" spans="1:8" x14ac:dyDescent="0.25">
      <c r="A5" s="26" t="s">
        <v>2</v>
      </c>
      <c r="B5" s="26" t="s">
        <v>24</v>
      </c>
      <c r="C5" s="19">
        <f t="shared" ref="C5:H5" si="2">C21+C37+C53+C69+C85</f>
        <v>0</v>
      </c>
      <c r="D5" s="12">
        <f t="shared" si="2"/>
        <v>15000</v>
      </c>
      <c r="E5" s="12">
        <f t="shared" si="2"/>
        <v>10000</v>
      </c>
      <c r="F5" s="12">
        <f t="shared" si="2"/>
        <v>5000</v>
      </c>
      <c r="G5" s="12">
        <f t="shared" si="2"/>
        <v>40000</v>
      </c>
      <c r="H5" s="13">
        <f t="shared" si="2"/>
        <v>97857</v>
      </c>
    </row>
    <row r="6" spans="1:8" x14ac:dyDescent="0.25">
      <c r="A6" s="26" t="s">
        <v>3</v>
      </c>
      <c r="B6" s="26" t="s">
        <v>24</v>
      </c>
      <c r="C6" s="19">
        <f t="shared" ref="C6:H6" si="3">C22+C38+C54+C70+C86</f>
        <v>0</v>
      </c>
      <c r="D6" s="12">
        <f t="shared" si="3"/>
        <v>0</v>
      </c>
      <c r="E6" s="12">
        <f t="shared" si="3"/>
        <v>0</v>
      </c>
      <c r="F6" s="12">
        <f t="shared" si="3"/>
        <v>0</v>
      </c>
      <c r="G6" s="12">
        <f t="shared" si="3"/>
        <v>20000</v>
      </c>
      <c r="H6" s="13">
        <f t="shared" si="3"/>
        <v>20000</v>
      </c>
    </row>
    <row r="7" spans="1:8" x14ac:dyDescent="0.25">
      <c r="A7" s="26" t="s">
        <v>4</v>
      </c>
      <c r="B7" s="26" t="s">
        <v>24</v>
      </c>
      <c r="C7" s="19">
        <f t="shared" ref="C7:H7" si="4">C23+C39+C55+C71+C87</f>
        <v>0</v>
      </c>
      <c r="D7" s="12">
        <f t="shared" si="4"/>
        <v>0</v>
      </c>
      <c r="E7" s="12">
        <f t="shared" si="4"/>
        <v>-70000</v>
      </c>
      <c r="F7" s="12">
        <f t="shared" si="4"/>
        <v>-70000</v>
      </c>
      <c r="G7" s="12">
        <f t="shared" si="4"/>
        <v>-423999.9</v>
      </c>
      <c r="H7" s="13">
        <f t="shared" si="4"/>
        <v>-565000</v>
      </c>
    </row>
    <row r="8" spans="1:8" x14ac:dyDescent="0.25">
      <c r="A8" s="26" t="s">
        <v>8</v>
      </c>
      <c r="B8" s="26" t="s">
        <v>24</v>
      </c>
      <c r="C8" s="19">
        <f t="shared" ref="C8:H8" si="5">C24+C40+C56+C72+C88</f>
        <v>0</v>
      </c>
      <c r="D8" s="12">
        <f t="shared" si="5"/>
        <v>-15000</v>
      </c>
      <c r="E8" s="12">
        <f t="shared" si="5"/>
        <v>0</v>
      </c>
      <c r="F8" s="12">
        <f t="shared" si="5"/>
        <v>0</v>
      </c>
      <c r="G8" s="12">
        <f t="shared" si="5"/>
        <v>300000</v>
      </c>
      <c r="H8" s="13">
        <f t="shared" si="5"/>
        <v>420000</v>
      </c>
    </row>
    <row r="9" spans="1:8" x14ac:dyDescent="0.25">
      <c r="A9" s="26" t="s">
        <v>16</v>
      </c>
      <c r="B9" s="26" t="s">
        <v>15</v>
      </c>
      <c r="C9" s="19">
        <f t="shared" ref="C9:H9" si="6">C25+C41+C57+C73+C89</f>
        <v>0</v>
      </c>
      <c r="D9" s="12">
        <f t="shared" si="6"/>
        <v>0</v>
      </c>
      <c r="E9" s="12">
        <f t="shared" si="6"/>
        <v>0</v>
      </c>
      <c r="F9" s="12">
        <f t="shared" si="6"/>
        <v>0</v>
      </c>
      <c r="G9" s="12">
        <f t="shared" si="6"/>
        <v>144000</v>
      </c>
      <c r="H9" s="13">
        <f t="shared" si="6"/>
        <v>0</v>
      </c>
    </row>
    <row r="10" spans="1:8" x14ac:dyDescent="0.25">
      <c r="A10" s="26" t="s">
        <v>17</v>
      </c>
      <c r="B10" s="26" t="s">
        <v>15</v>
      </c>
      <c r="C10" s="19">
        <f t="shared" ref="C10:H10" si="7">C26+C42+C58+C74+C90</f>
        <v>0</v>
      </c>
      <c r="D10" s="12">
        <f t="shared" si="7"/>
        <v>0</v>
      </c>
      <c r="E10" s="12">
        <f t="shared" si="7"/>
        <v>10000</v>
      </c>
      <c r="F10" s="12">
        <f t="shared" si="7"/>
        <v>10000</v>
      </c>
      <c r="G10" s="12">
        <f t="shared" si="7"/>
        <v>30000</v>
      </c>
      <c r="H10" s="13">
        <f t="shared" si="7"/>
        <v>27142.800000000003</v>
      </c>
    </row>
    <row r="11" spans="1:8" x14ac:dyDescent="0.25">
      <c r="A11" s="26" t="s">
        <v>18</v>
      </c>
      <c r="B11" s="26" t="s">
        <v>15</v>
      </c>
      <c r="C11" s="19">
        <f t="shared" ref="C11:H11" si="8">C27+C43+C59+C75+C91</f>
        <v>0</v>
      </c>
      <c r="D11" s="12">
        <f t="shared" si="8"/>
        <v>0</v>
      </c>
      <c r="E11" s="12">
        <f t="shared" si="8"/>
        <v>0</v>
      </c>
      <c r="F11" s="12">
        <f t="shared" si="8"/>
        <v>0</v>
      </c>
      <c r="G11" s="12">
        <f t="shared" si="8"/>
        <v>0</v>
      </c>
      <c r="H11" s="13">
        <f t="shared" si="8"/>
        <v>0</v>
      </c>
    </row>
    <row r="12" spans="1:8" x14ac:dyDescent="0.25">
      <c r="A12" s="26" t="s">
        <v>5</v>
      </c>
      <c r="B12" s="26" t="s">
        <v>24</v>
      </c>
      <c r="C12" s="19">
        <f t="shared" ref="C12:H12" si="9">C28+C44+C60+C76+C92</f>
        <v>0</v>
      </c>
      <c r="D12" s="12">
        <f t="shared" si="9"/>
        <v>0</v>
      </c>
      <c r="E12" s="12">
        <f t="shared" si="9"/>
        <v>0</v>
      </c>
      <c r="F12" s="12">
        <f t="shared" si="9"/>
        <v>0</v>
      </c>
      <c r="G12" s="12">
        <f t="shared" si="9"/>
        <v>0</v>
      </c>
      <c r="H12" s="13">
        <f t="shared" si="9"/>
        <v>0</v>
      </c>
    </row>
    <row r="13" spans="1:8" x14ac:dyDescent="0.25">
      <c r="A13" s="26" t="s">
        <v>19</v>
      </c>
      <c r="B13" s="26" t="s">
        <v>15</v>
      </c>
      <c r="C13" s="19">
        <f t="shared" ref="C13:H13" si="10">C29+C45+C61+C77+C93</f>
        <v>0</v>
      </c>
      <c r="D13" s="12">
        <f t="shared" si="10"/>
        <v>0</v>
      </c>
      <c r="E13" s="12">
        <f t="shared" si="10"/>
        <v>-10000</v>
      </c>
      <c r="F13" s="12">
        <f t="shared" si="10"/>
        <v>-10000</v>
      </c>
      <c r="G13" s="12">
        <f t="shared" si="10"/>
        <v>-90000</v>
      </c>
      <c r="H13" s="13">
        <f t="shared" si="10"/>
        <v>0</v>
      </c>
    </row>
    <row r="14" spans="1:8" x14ac:dyDescent="0.25">
      <c r="A14" s="26" t="s">
        <v>20</v>
      </c>
      <c r="B14" s="26" t="s">
        <v>15</v>
      </c>
      <c r="C14" s="19">
        <f t="shared" ref="C14:H14" si="11">C30+C46+C62+C78+C94</f>
        <v>0</v>
      </c>
      <c r="D14" s="12">
        <f t="shared" si="11"/>
        <v>0</v>
      </c>
      <c r="E14" s="12">
        <f t="shared" si="11"/>
        <v>0</v>
      </c>
      <c r="F14" s="12">
        <f t="shared" si="11"/>
        <v>0</v>
      </c>
      <c r="G14" s="12">
        <f t="shared" si="11"/>
        <v>0</v>
      </c>
      <c r="H14" s="13">
        <f t="shared" si="11"/>
        <v>0</v>
      </c>
    </row>
    <row r="15" spans="1:8" x14ac:dyDescent="0.25">
      <c r="A15" s="26" t="s">
        <v>8</v>
      </c>
      <c r="B15" s="26" t="s">
        <v>15</v>
      </c>
      <c r="C15" s="19">
        <f t="shared" ref="C15:H15" si="12">C31+C47+C63+C79+C95</f>
        <v>0</v>
      </c>
      <c r="D15" s="12">
        <f t="shared" si="12"/>
        <v>0</v>
      </c>
      <c r="E15" s="12">
        <f t="shared" si="12"/>
        <v>60000</v>
      </c>
      <c r="F15" s="12">
        <f t="shared" si="12"/>
        <v>65000</v>
      </c>
      <c r="G15" s="12">
        <f t="shared" si="12"/>
        <v>0</v>
      </c>
      <c r="H15" s="13">
        <f t="shared" si="12"/>
        <v>0</v>
      </c>
    </row>
    <row r="16" spans="1:8" x14ac:dyDescent="0.25">
      <c r="A16" s="27" t="s">
        <v>59</v>
      </c>
      <c r="B16" s="27" t="s">
        <v>15</v>
      </c>
      <c r="C16" s="20">
        <f t="shared" ref="C16:H16" si="13">C32+C48+C64+C80+C96</f>
        <v>0</v>
      </c>
      <c r="D16" s="16">
        <f t="shared" si="13"/>
        <v>0</v>
      </c>
      <c r="E16" s="16">
        <f t="shared" si="13"/>
        <v>0</v>
      </c>
      <c r="F16" s="16">
        <f t="shared" si="13"/>
        <v>0</v>
      </c>
      <c r="G16" s="16">
        <f t="shared" si="13"/>
        <v>0</v>
      </c>
      <c r="H16" s="17">
        <f t="shared" si="13"/>
        <v>0</v>
      </c>
    </row>
    <row r="17" spans="1:23" x14ac:dyDescent="0.25">
      <c r="A17" s="33" t="s">
        <v>45</v>
      </c>
      <c r="B17" s="31"/>
      <c r="C17" s="44">
        <f>SUM(C3:C16)</f>
        <v>0</v>
      </c>
      <c r="D17" s="44">
        <f t="shared" ref="D17:H17" si="14">SUM(D3:D16)</f>
        <v>0</v>
      </c>
      <c r="E17" s="44">
        <f t="shared" si="14"/>
        <v>0</v>
      </c>
      <c r="F17" s="44">
        <f t="shared" si="14"/>
        <v>0</v>
      </c>
      <c r="G17" s="44">
        <f t="shared" si="14"/>
        <v>20000.099999999977</v>
      </c>
      <c r="H17" s="45">
        <f t="shared" si="14"/>
        <v>-0.19999999999708962</v>
      </c>
    </row>
    <row r="18" spans="1:23" x14ac:dyDescent="0.25">
      <c r="A18" s="68" t="s">
        <v>60</v>
      </c>
      <c r="B18" s="68"/>
      <c r="C18" s="69" t="s">
        <v>9</v>
      </c>
      <c r="D18" s="69" t="s">
        <v>10</v>
      </c>
      <c r="E18" s="69" t="s">
        <v>11</v>
      </c>
      <c r="F18" s="69" t="s">
        <v>12</v>
      </c>
      <c r="G18" s="69" t="s">
        <v>13</v>
      </c>
      <c r="H18" s="69" t="s">
        <v>14</v>
      </c>
      <c r="I18" s="68" t="s">
        <v>81</v>
      </c>
      <c r="J18" s="69" t="s">
        <v>9</v>
      </c>
      <c r="K18" s="69" t="s">
        <v>10</v>
      </c>
      <c r="L18" s="69" t="s">
        <v>11</v>
      </c>
      <c r="M18" s="69" t="s">
        <v>12</v>
      </c>
      <c r="N18" s="69" t="s">
        <v>13</v>
      </c>
      <c r="O18" s="69" t="s">
        <v>14</v>
      </c>
      <c r="P18" s="68" t="s">
        <v>82</v>
      </c>
      <c r="Q18" s="69" t="s">
        <v>9</v>
      </c>
      <c r="R18" s="69" t="s">
        <v>10</v>
      </c>
      <c r="S18" s="69" t="s">
        <v>11</v>
      </c>
      <c r="T18" s="69" t="s">
        <v>12</v>
      </c>
      <c r="U18" s="69" t="s">
        <v>13</v>
      </c>
      <c r="V18" s="69" t="s">
        <v>14</v>
      </c>
    </row>
    <row r="19" spans="1:23" x14ac:dyDescent="0.25">
      <c r="A19" s="25" t="s">
        <v>0</v>
      </c>
      <c r="B19" s="25" t="s">
        <v>24</v>
      </c>
      <c r="C19" s="18">
        <f>J19+Q19</f>
        <v>0</v>
      </c>
      <c r="D19" s="8">
        <f t="shared" ref="D19:D33" si="15">K19+R19</f>
        <v>0</v>
      </c>
      <c r="E19" s="8">
        <f t="shared" ref="E19:E33" si="16">L19+S19</f>
        <v>0</v>
      </c>
      <c r="F19" s="8">
        <f t="shared" ref="F19:F33" si="17">M19+T19</f>
        <v>0</v>
      </c>
      <c r="G19" s="8">
        <f t="shared" ref="G19:G33" si="18">N19+U19</f>
        <v>0</v>
      </c>
      <c r="H19" s="9">
        <f t="shared" ref="H19:H33" si="19">O19+V19</f>
        <v>0</v>
      </c>
      <c r="I19" s="25" t="s">
        <v>0</v>
      </c>
      <c r="J19" s="18">
        <f>-'Intra-day'!AO3*'Intra-day'!$C3</f>
        <v>0</v>
      </c>
      <c r="K19" s="8">
        <f>-'Intra-day'!AP3*'Intra-day'!$C3</f>
        <v>0</v>
      </c>
      <c r="L19" s="8">
        <f>-'Intra-day'!AQ3*'Intra-day'!$C3</f>
        <v>0</v>
      </c>
      <c r="M19" s="8">
        <f>-'Intra-day'!AR3*'Intra-day'!$C3</f>
        <v>0</v>
      </c>
      <c r="N19" s="8">
        <f>-'Intra-day'!AS3*'Intra-day'!$C3</f>
        <v>0</v>
      </c>
      <c r="O19" s="9">
        <f>-'Intra-day'!AT3*'Intra-day'!$C3</f>
        <v>0</v>
      </c>
      <c r="P19" s="25" t="s">
        <v>0</v>
      </c>
      <c r="Q19" s="18">
        <f>'Intra-day'!AH3*'Intra-day'!AH$19</f>
        <v>0</v>
      </c>
      <c r="R19" s="8">
        <f>'Intra-day'!AI3*'Intra-day'!AI$19</f>
        <v>0</v>
      </c>
      <c r="S19" s="8">
        <f>'Intra-day'!AJ3*'Intra-day'!AJ$19</f>
        <v>0</v>
      </c>
      <c r="T19" s="8">
        <f>'Intra-day'!AK3*'Intra-day'!AK$19</f>
        <v>0</v>
      </c>
      <c r="U19" s="8">
        <f>'Intra-day'!AL3*'Intra-day'!AL$19</f>
        <v>0</v>
      </c>
      <c r="V19" s="9">
        <f>'Intra-day'!AM3*'Intra-day'!AM$19</f>
        <v>0</v>
      </c>
      <c r="W19" s="42" t="s">
        <v>100</v>
      </c>
    </row>
    <row r="20" spans="1:23" x14ac:dyDescent="0.25">
      <c r="A20" s="26" t="s">
        <v>1</v>
      </c>
      <c r="B20" s="26" t="s">
        <v>24</v>
      </c>
      <c r="C20" s="19">
        <f t="shared" ref="C20:C33" si="20">J20+Q20</f>
        <v>0</v>
      </c>
      <c r="D20" s="12">
        <f t="shared" si="15"/>
        <v>0</v>
      </c>
      <c r="E20" s="12">
        <f t="shared" si="16"/>
        <v>0</v>
      </c>
      <c r="F20" s="12">
        <f t="shared" si="17"/>
        <v>0</v>
      </c>
      <c r="G20" s="12">
        <f t="shared" si="18"/>
        <v>0</v>
      </c>
      <c r="H20" s="13">
        <f t="shared" si="19"/>
        <v>0</v>
      </c>
      <c r="I20" s="26" t="s">
        <v>1</v>
      </c>
      <c r="J20" s="19">
        <f>-'Intra-day'!AO4*'Intra-day'!$C4</f>
        <v>0</v>
      </c>
      <c r="K20" s="12">
        <f>-'Intra-day'!AP4*'Intra-day'!$C4</f>
        <v>0</v>
      </c>
      <c r="L20" s="12">
        <f>-'Intra-day'!AQ4*'Intra-day'!$C4</f>
        <v>0</v>
      </c>
      <c r="M20" s="12">
        <f>-'Intra-day'!AR4*'Intra-day'!$C4</f>
        <v>0</v>
      </c>
      <c r="N20" s="12">
        <f>-'Intra-day'!AS4*'Intra-day'!$C4</f>
        <v>0</v>
      </c>
      <c r="O20" s="13">
        <f>-'Intra-day'!AT4*'Intra-day'!$C4</f>
        <v>0</v>
      </c>
      <c r="P20" s="26" t="s">
        <v>1</v>
      </c>
      <c r="Q20" s="19">
        <f>'Intra-day'!AH4*'Intra-day'!AH$19</f>
        <v>0</v>
      </c>
      <c r="R20" s="12">
        <f>'Intra-day'!AI4*'Intra-day'!AI$19</f>
        <v>0</v>
      </c>
      <c r="S20" s="12">
        <f>'Intra-day'!AJ4*'Intra-day'!AJ$19</f>
        <v>0</v>
      </c>
      <c r="T20" s="12">
        <f>'Intra-day'!AK4*'Intra-day'!AK$19</f>
        <v>0</v>
      </c>
      <c r="U20" s="12">
        <f>'Intra-day'!AL4*'Intra-day'!AL$19</f>
        <v>0</v>
      </c>
      <c r="V20" s="13">
        <f>'Intra-day'!AM4*'Intra-day'!AM$19</f>
        <v>0</v>
      </c>
    </row>
    <row r="21" spans="1:23" x14ac:dyDescent="0.25">
      <c r="A21" s="26" t="s">
        <v>2</v>
      </c>
      <c r="B21" s="26" t="s">
        <v>24</v>
      </c>
      <c r="C21" s="19">
        <f t="shared" si="20"/>
        <v>0</v>
      </c>
      <c r="D21" s="12">
        <f t="shared" si="15"/>
        <v>15000</v>
      </c>
      <c r="E21" s="12">
        <f t="shared" si="16"/>
        <v>10000</v>
      </c>
      <c r="F21" s="12">
        <f t="shared" si="17"/>
        <v>5000</v>
      </c>
      <c r="G21" s="12">
        <f t="shared" si="18"/>
        <v>30000</v>
      </c>
      <c r="H21" s="13">
        <f t="shared" si="19"/>
        <v>67857</v>
      </c>
      <c r="I21" s="26" t="s">
        <v>2</v>
      </c>
      <c r="J21" s="19">
        <f>-'Intra-day'!AO5*'Intra-day'!$C5</f>
        <v>0</v>
      </c>
      <c r="K21" s="12">
        <f>-'Intra-day'!AP5*'Intra-day'!$C5</f>
        <v>0</v>
      </c>
      <c r="L21" s="12">
        <f>-'Intra-day'!AQ5*'Intra-day'!$C5</f>
        <v>0</v>
      </c>
      <c r="M21" s="12">
        <f>-'Intra-day'!AR5*'Intra-day'!$C5</f>
        <v>0</v>
      </c>
      <c r="N21" s="12">
        <f>-'Intra-day'!AS5*'Intra-day'!$C5</f>
        <v>0</v>
      </c>
      <c r="O21" s="13">
        <f>-'Intra-day'!AT5*'Intra-day'!$C5</f>
        <v>0</v>
      </c>
      <c r="P21" s="26" t="s">
        <v>2</v>
      </c>
      <c r="Q21" s="19">
        <f>'Intra-day'!AH5*'Intra-day'!AH$19</f>
        <v>0</v>
      </c>
      <c r="R21" s="12">
        <f>'Intra-day'!AI5*'Intra-day'!AI$19</f>
        <v>15000</v>
      </c>
      <c r="S21" s="12">
        <f>'Intra-day'!AJ5*'Intra-day'!AJ$19</f>
        <v>10000</v>
      </c>
      <c r="T21" s="12">
        <f>'Intra-day'!AK5*'Intra-day'!AK$19</f>
        <v>5000</v>
      </c>
      <c r="U21" s="12">
        <f>'Intra-day'!AL5*'Intra-day'!AL$19</f>
        <v>30000</v>
      </c>
      <c r="V21" s="13">
        <f>'Intra-day'!AM5*'Intra-day'!AM$19</f>
        <v>67857</v>
      </c>
    </row>
    <row r="22" spans="1:23" x14ac:dyDescent="0.25">
      <c r="A22" s="26" t="s">
        <v>3</v>
      </c>
      <c r="B22" s="26" t="s">
        <v>24</v>
      </c>
      <c r="C22" s="19">
        <f t="shared" si="20"/>
        <v>0</v>
      </c>
      <c r="D22" s="12">
        <f t="shared" si="15"/>
        <v>0</v>
      </c>
      <c r="E22" s="12">
        <f t="shared" si="16"/>
        <v>0</v>
      </c>
      <c r="F22" s="12">
        <f t="shared" si="17"/>
        <v>0</v>
      </c>
      <c r="G22" s="12">
        <f t="shared" si="18"/>
        <v>0</v>
      </c>
      <c r="H22" s="13">
        <f t="shared" si="19"/>
        <v>0</v>
      </c>
      <c r="I22" s="26" t="s">
        <v>3</v>
      </c>
      <c r="J22" s="19">
        <f>-'Intra-day'!AO6*'Intra-day'!$C6</f>
        <v>0</v>
      </c>
      <c r="K22" s="12">
        <f>-'Intra-day'!AP6*'Intra-day'!$C6</f>
        <v>0</v>
      </c>
      <c r="L22" s="12">
        <f>-'Intra-day'!AQ6*'Intra-day'!$C6</f>
        <v>0</v>
      </c>
      <c r="M22" s="12">
        <f>-'Intra-day'!AR6*'Intra-day'!$C6</f>
        <v>0</v>
      </c>
      <c r="N22" s="12">
        <f>-'Intra-day'!AS6*'Intra-day'!$C6</f>
        <v>0</v>
      </c>
      <c r="O22" s="13">
        <f>-'Intra-day'!AT6*'Intra-day'!$C6</f>
        <v>0</v>
      </c>
      <c r="P22" s="26" t="s">
        <v>3</v>
      </c>
      <c r="Q22" s="19">
        <f>'Intra-day'!AH6*'Intra-day'!AH$19</f>
        <v>0</v>
      </c>
      <c r="R22" s="12">
        <f>'Intra-day'!AI6*'Intra-day'!AI$19</f>
        <v>0</v>
      </c>
      <c r="S22" s="12">
        <f>'Intra-day'!AJ6*'Intra-day'!AJ$19</f>
        <v>0</v>
      </c>
      <c r="T22" s="12">
        <f>'Intra-day'!AK6*'Intra-day'!AK$19</f>
        <v>0</v>
      </c>
      <c r="U22" s="12">
        <f>'Intra-day'!AL6*'Intra-day'!AL$19</f>
        <v>0</v>
      </c>
      <c r="V22" s="13">
        <f>'Intra-day'!AM6*'Intra-day'!AM$19</f>
        <v>0</v>
      </c>
    </row>
    <row r="23" spans="1:23" x14ac:dyDescent="0.25">
      <c r="A23" s="26" t="s">
        <v>4</v>
      </c>
      <c r="B23" s="26" t="s">
        <v>24</v>
      </c>
      <c r="C23" s="19">
        <f t="shared" si="20"/>
        <v>0</v>
      </c>
      <c r="D23" s="12">
        <f t="shared" si="15"/>
        <v>0</v>
      </c>
      <c r="E23" s="12">
        <f t="shared" si="16"/>
        <v>-10000</v>
      </c>
      <c r="F23" s="12">
        <f t="shared" si="17"/>
        <v>-5000</v>
      </c>
      <c r="G23" s="12">
        <f t="shared" si="18"/>
        <v>-40000</v>
      </c>
      <c r="H23" s="13">
        <f t="shared" si="19"/>
        <v>-20000</v>
      </c>
      <c r="I23" s="26" t="s">
        <v>4</v>
      </c>
      <c r="J23" s="19">
        <f>-'Intra-day'!AO7*'Intra-day'!$C7</f>
        <v>0</v>
      </c>
      <c r="K23" s="12">
        <f>-'Intra-day'!AP7*'Intra-day'!$C7</f>
        <v>0</v>
      </c>
      <c r="L23" s="12">
        <f>-'Intra-day'!AQ7*'Intra-day'!$C7</f>
        <v>-10000</v>
      </c>
      <c r="M23" s="12">
        <f>-'Intra-day'!AR7*'Intra-day'!$C7</f>
        <v>-5000</v>
      </c>
      <c r="N23" s="12">
        <f>-'Intra-day'!AS7*'Intra-day'!$C7</f>
        <v>-40000</v>
      </c>
      <c r="O23" s="13">
        <f>-'Intra-day'!AT7*'Intra-day'!$C7</f>
        <v>-20000</v>
      </c>
      <c r="P23" s="26" t="s">
        <v>4</v>
      </c>
      <c r="Q23" s="19">
        <f>'Intra-day'!AH7*'Intra-day'!AH$19</f>
        <v>0</v>
      </c>
      <c r="R23" s="12">
        <f>'Intra-day'!AI7*'Intra-day'!AI$19</f>
        <v>0</v>
      </c>
      <c r="S23" s="12">
        <f>'Intra-day'!AJ7*'Intra-day'!AJ$19</f>
        <v>0</v>
      </c>
      <c r="T23" s="12">
        <f>'Intra-day'!AK7*'Intra-day'!AK$19</f>
        <v>0</v>
      </c>
      <c r="U23" s="12">
        <f>'Intra-day'!AL7*'Intra-day'!AL$19</f>
        <v>0</v>
      </c>
      <c r="V23" s="13">
        <f>'Intra-day'!AM7*'Intra-day'!AM$19</f>
        <v>0</v>
      </c>
    </row>
    <row r="24" spans="1:23" x14ac:dyDescent="0.25">
      <c r="A24" s="26" t="s">
        <v>8</v>
      </c>
      <c r="B24" s="26" t="s">
        <v>24</v>
      </c>
      <c r="C24" s="19">
        <f t="shared" si="20"/>
        <v>0</v>
      </c>
      <c r="D24" s="12">
        <f t="shared" si="15"/>
        <v>-15000</v>
      </c>
      <c r="E24" s="12">
        <f t="shared" si="16"/>
        <v>0</v>
      </c>
      <c r="F24" s="12">
        <f t="shared" si="17"/>
        <v>0</v>
      </c>
      <c r="G24" s="12">
        <f t="shared" si="18"/>
        <v>90000</v>
      </c>
      <c r="H24" s="13">
        <f t="shared" si="19"/>
        <v>-75000</v>
      </c>
      <c r="I24" s="26" t="s">
        <v>8</v>
      </c>
      <c r="J24" s="19">
        <f>-'Intra-day'!AO8*'Intra-day'!$C8</f>
        <v>0</v>
      </c>
      <c r="K24" s="12">
        <f>-'Intra-day'!AP8*'Intra-day'!$C8</f>
        <v>-15000</v>
      </c>
      <c r="L24" s="12">
        <f>-'Intra-day'!AQ8*'Intra-day'!$C8</f>
        <v>0</v>
      </c>
      <c r="M24" s="12">
        <f>-'Intra-day'!AR8*'Intra-day'!$C8</f>
        <v>0</v>
      </c>
      <c r="N24" s="12">
        <f>-'Intra-day'!AS8*'Intra-day'!$C8</f>
        <v>90000</v>
      </c>
      <c r="O24" s="13">
        <f>-'Intra-day'!AT8*'Intra-day'!$C8</f>
        <v>-75000</v>
      </c>
      <c r="P24" s="26" t="s">
        <v>8</v>
      </c>
      <c r="Q24" s="19">
        <f>'Intra-day'!AH8*'Intra-day'!AH$19</f>
        <v>0</v>
      </c>
      <c r="R24" s="12">
        <f>'Intra-day'!AI8*'Intra-day'!AI$19</f>
        <v>0</v>
      </c>
      <c r="S24" s="12">
        <f>'Intra-day'!AJ8*'Intra-day'!AJ$19</f>
        <v>0</v>
      </c>
      <c r="T24" s="12">
        <f>'Intra-day'!AK8*'Intra-day'!AK$19</f>
        <v>0</v>
      </c>
      <c r="U24" s="12">
        <f>'Intra-day'!AL8*'Intra-day'!AL$19</f>
        <v>0</v>
      </c>
      <c r="V24" s="13">
        <f>'Intra-day'!AM8*'Intra-day'!AM$19</f>
        <v>0</v>
      </c>
    </row>
    <row r="25" spans="1:23" x14ac:dyDescent="0.25">
      <c r="A25" s="26" t="s">
        <v>16</v>
      </c>
      <c r="B25" s="26" t="s">
        <v>15</v>
      </c>
      <c r="C25" s="19">
        <f t="shared" si="20"/>
        <v>0</v>
      </c>
      <c r="D25" s="12">
        <f t="shared" si="15"/>
        <v>0</v>
      </c>
      <c r="E25" s="12">
        <f t="shared" si="16"/>
        <v>0</v>
      </c>
      <c r="F25" s="12">
        <f t="shared" si="17"/>
        <v>0</v>
      </c>
      <c r="G25" s="12">
        <f t="shared" si="18"/>
        <v>0</v>
      </c>
      <c r="H25" s="13">
        <f t="shared" si="19"/>
        <v>0</v>
      </c>
      <c r="I25" s="26" t="s">
        <v>16</v>
      </c>
      <c r="J25" s="19">
        <f>-'Intra-day'!AO9*'Intra-day'!$C9</f>
        <v>0</v>
      </c>
      <c r="K25" s="12">
        <f>-'Intra-day'!AP9*'Intra-day'!$C9</f>
        <v>0</v>
      </c>
      <c r="L25" s="12">
        <f>-'Intra-day'!AQ9*'Intra-day'!$C9</f>
        <v>0</v>
      </c>
      <c r="M25" s="12">
        <f>-'Intra-day'!AR9*'Intra-day'!$C9</f>
        <v>0</v>
      </c>
      <c r="N25" s="12">
        <f>-'Intra-day'!AS9*'Intra-day'!$C9</f>
        <v>0</v>
      </c>
      <c r="O25" s="13">
        <f>-'Intra-day'!AT9*'Intra-day'!$C9</f>
        <v>0</v>
      </c>
      <c r="P25" s="26" t="s">
        <v>16</v>
      </c>
      <c r="Q25" s="19">
        <f>'Intra-day'!AH9*'Intra-day'!AH$19</f>
        <v>0</v>
      </c>
      <c r="R25" s="12">
        <f>'Intra-day'!AI9*'Intra-day'!AI$19</f>
        <v>0</v>
      </c>
      <c r="S25" s="12">
        <f>'Intra-day'!AJ9*'Intra-day'!AJ$19</f>
        <v>0</v>
      </c>
      <c r="T25" s="12">
        <f>'Intra-day'!AK9*'Intra-day'!AK$19</f>
        <v>0</v>
      </c>
      <c r="U25" s="12">
        <f>'Intra-day'!AL9*'Intra-day'!AL$19</f>
        <v>0</v>
      </c>
      <c r="V25" s="13">
        <f>'Intra-day'!AM9*'Intra-day'!AM$19</f>
        <v>0</v>
      </c>
    </row>
    <row r="26" spans="1:23" x14ac:dyDescent="0.25">
      <c r="A26" s="26" t="s">
        <v>17</v>
      </c>
      <c r="B26" s="26" t="s">
        <v>15</v>
      </c>
      <c r="C26" s="19">
        <f t="shared" si="20"/>
        <v>0</v>
      </c>
      <c r="D26" s="12">
        <f t="shared" si="15"/>
        <v>0</v>
      </c>
      <c r="E26" s="12">
        <f t="shared" si="16"/>
        <v>10000</v>
      </c>
      <c r="F26" s="12">
        <f t="shared" si="17"/>
        <v>10000</v>
      </c>
      <c r="G26" s="12">
        <f t="shared" si="18"/>
        <v>30000</v>
      </c>
      <c r="H26" s="13">
        <f t="shared" si="19"/>
        <v>27142.800000000003</v>
      </c>
      <c r="I26" s="26" t="s">
        <v>17</v>
      </c>
      <c r="J26" s="19">
        <f>-'Intra-day'!AO10*'Intra-day'!$C10</f>
        <v>0</v>
      </c>
      <c r="K26" s="12">
        <f>-'Intra-day'!AP10*'Intra-day'!$C10</f>
        <v>0</v>
      </c>
      <c r="L26" s="12">
        <f>-'Intra-day'!AQ10*'Intra-day'!$C10</f>
        <v>0</v>
      </c>
      <c r="M26" s="12">
        <f>-'Intra-day'!AR10*'Intra-day'!$C10</f>
        <v>0</v>
      </c>
      <c r="N26" s="12">
        <f>-'Intra-day'!AS10*'Intra-day'!$C10</f>
        <v>0</v>
      </c>
      <c r="O26" s="13">
        <f>-'Intra-day'!AT10*'Intra-day'!$C10</f>
        <v>0</v>
      </c>
      <c r="P26" s="26" t="s">
        <v>17</v>
      </c>
      <c r="Q26" s="19">
        <f>'Intra-day'!AH10*'Intra-day'!AH$19</f>
        <v>0</v>
      </c>
      <c r="R26" s="12">
        <f>'Intra-day'!AI10*'Intra-day'!AI$19</f>
        <v>0</v>
      </c>
      <c r="S26" s="12">
        <f>'Intra-day'!AJ10*'Intra-day'!AJ$19</f>
        <v>10000</v>
      </c>
      <c r="T26" s="12">
        <f>'Intra-day'!AK10*'Intra-day'!AK$19</f>
        <v>10000</v>
      </c>
      <c r="U26" s="12">
        <f>'Intra-day'!AL10*'Intra-day'!AL$19</f>
        <v>30000</v>
      </c>
      <c r="V26" s="13">
        <f>'Intra-day'!AM10*'Intra-day'!AM$19</f>
        <v>27142.800000000003</v>
      </c>
    </row>
    <row r="27" spans="1:23" x14ac:dyDescent="0.25">
      <c r="A27" s="26" t="s">
        <v>18</v>
      </c>
      <c r="B27" s="26" t="s">
        <v>15</v>
      </c>
      <c r="C27" s="19">
        <f t="shared" si="20"/>
        <v>0</v>
      </c>
      <c r="D27" s="12">
        <f t="shared" si="15"/>
        <v>0</v>
      </c>
      <c r="E27" s="12">
        <f t="shared" si="16"/>
        <v>0</v>
      </c>
      <c r="F27" s="12">
        <f t="shared" si="17"/>
        <v>0</v>
      </c>
      <c r="G27" s="12">
        <f t="shared" si="18"/>
        <v>0</v>
      </c>
      <c r="H27" s="13">
        <f t="shared" si="19"/>
        <v>0</v>
      </c>
      <c r="I27" s="26" t="s">
        <v>18</v>
      </c>
      <c r="J27" s="19">
        <f>-'Intra-day'!AO11*'Intra-day'!$C11</f>
        <v>0</v>
      </c>
      <c r="K27" s="12">
        <f>-'Intra-day'!AP11*'Intra-day'!$C11</f>
        <v>0</v>
      </c>
      <c r="L27" s="12">
        <f>-'Intra-day'!AQ11*'Intra-day'!$C11</f>
        <v>0</v>
      </c>
      <c r="M27" s="12">
        <f>-'Intra-day'!AR11*'Intra-day'!$C11</f>
        <v>0</v>
      </c>
      <c r="N27" s="12">
        <f>-'Intra-day'!AS11*'Intra-day'!$C11</f>
        <v>0</v>
      </c>
      <c r="O27" s="13">
        <f>-'Intra-day'!AT11*'Intra-day'!$C11</f>
        <v>0</v>
      </c>
      <c r="P27" s="26" t="s">
        <v>18</v>
      </c>
      <c r="Q27" s="19">
        <f>'Intra-day'!AH11*'Intra-day'!AH$19</f>
        <v>0</v>
      </c>
      <c r="R27" s="12">
        <f>'Intra-day'!AI11*'Intra-day'!AI$19</f>
        <v>0</v>
      </c>
      <c r="S27" s="12">
        <f>'Intra-day'!AJ11*'Intra-day'!AJ$19</f>
        <v>0</v>
      </c>
      <c r="T27" s="12">
        <f>'Intra-day'!AK11*'Intra-day'!AK$19</f>
        <v>0</v>
      </c>
      <c r="U27" s="12">
        <f>'Intra-day'!AL11*'Intra-day'!AL$19</f>
        <v>0</v>
      </c>
      <c r="V27" s="13">
        <f>'Intra-day'!AM11*'Intra-day'!AM$19</f>
        <v>0</v>
      </c>
    </row>
    <row r="28" spans="1:23" x14ac:dyDescent="0.25">
      <c r="A28" s="26" t="s">
        <v>5</v>
      </c>
      <c r="B28" s="26" t="s">
        <v>24</v>
      </c>
      <c r="C28" s="19">
        <f t="shared" si="20"/>
        <v>0</v>
      </c>
      <c r="D28" s="12">
        <f t="shared" si="15"/>
        <v>0</v>
      </c>
      <c r="E28" s="12">
        <f t="shared" si="16"/>
        <v>0</v>
      </c>
      <c r="F28" s="12">
        <f t="shared" si="17"/>
        <v>0</v>
      </c>
      <c r="G28" s="12">
        <f t="shared" si="18"/>
        <v>0</v>
      </c>
      <c r="H28" s="13">
        <f t="shared" si="19"/>
        <v>0</v>
      </c>
      <c r="I28" s="26" t="s">
        <v>5</v>
      </c>
      <c r="J28" s="19">
        <f>-'Intra-day'!AO12*'Intra-day'!$C12</f>
        <v>0</v>
      </c>
      <c r="K28" s="12">
        <f>-'Intra-day'!AP12*'Intra-day'!$C12</f>
        <v>0</v>
      </c>
      <c r="L28" s="12">
        <f>-'Intra-day'!AQ12*'Intra-day'!$C12</f>
        <v>0</v>
      </c>
      <c r="M28" s="12">
        <f>-'Intra-day'!AR12*'Intra-day'!$C12</f>
        <v>0</v>
      </c>
      <c r="N28" s="12">
        <f>-'Intra-day'!AS12*'Intra-day'!$C12</f>
        <v>0</v>
      </c>
      <c r="O28" s="13">
        <f>-'Intra-day'!AT12*'Intra-day'!$C12</f>
        <v>0</v>
      </c>
      <c r="P28" s="26" t="s">
        <v>5</v>
      </c>
      <c r="Q28" s="19">
        <f>'Intra-day'!AH12*'Intra-day'!AH$19</f>
        <v>0</v>
      </c>
      <c r="R28" s="12">
        <f>'Intra-day'!AI12*'Intra-day'!AI$19</f>
        <v>0</v>
      </c>
      <c r="S28" s="12">
        <f>'Intra-day'!AJ12*'Intra-day'!AJ$19</f>
        <v>0</v>
      </c>
      <c r="T28" s="12">
        <f>'Intra-day'!AK12*'Intra-day'!AK$19</f>
        <v>0</v>
      </c>
      <c r="U28" s="12">
        <f>'Intra-day'!AL12*'Intra-day'!AL$19</f>
        <v>0</v>
      </c>
      <c r="V28" s="13">
        <f>'Intra-day'!AM12*'Intra-day'!AM$19</f>
        <v>0</v>
      </c>
    </row>
    <row r="29" spans="1:23" x14ac:dyDescent="0.25">
      <c r="A29" s="26" t="s">
        <v>19</v>
      </c>
      <c r="B29" s="26" t="s">
        <v>15</v>
      </c>
      <c r="C29" s="19">
        <f t="shared" si="20"/>
        <v>0</v>
      </c>
      <c r="D29" s="12">
        <f t="shared" si="15"/>
        <v>0</v>
      </c>
      <c r="E29" s="12">
        <f t="shared" si="16"/>
        <v>-10000</v>
      </c>
      <c r="F29" s="12">
        <f t="shared" si="17"/>
        <v>-10000</v>
      </c>
      <c r="G29" s="12">
        <f t="shared" si="18"/>
        <v>-90000</v>
      </c>
      <c r="H29" s="13">
        <f t="shared" si="19"/>
        <v>0</v>
      </c>
      <c r="I29" s="26" t="s">
        <v>19</v>
      </c>
      <c r="J29" s="19">
        <f>-'Intra-day'!AO13*'Intra-day'!$C13</f>
        <v>0</v>
      </c>
      <c r="K29" s="12">
        <f>-'Intra-day'!AP13*'Intra-day'!$C13</f>
        <v>0</v>
      </c>
      <c r="L29" s="12">
        <f>-'Intra-day'!AQ13*'Intra-day'!$C13</f>
        <v>0</v>
      </c>
      <c r="M29" s="12">
        <f>-'Intra-day'!AR13*'Intra-day'!$C13</f>
        <v>0</v>
      </c>
      <c r="N29" s="12">
        <f>-'Intra-day'!AS13*'Intra-day'!$C13</f>
        <v>0</v>
      </c>
      <c r="O29" s="13">
        <f>-'Intra-day'!AT13*'Intra-day'!$C13</f>
        <v>0</v>
      </c>
      <c r="P29" s="26" t="s">
        <v>19</v>
      </c>
      <c r="Q29" s="19">
        <f>'Intra-day'!AH13*'Intra-day'!AH$19</f>
        <v>0</v>
      </c>
      <c r="R29" s="12">
        <f>'Intra-day'!AI13*'Intra-day'!AI$19</f>
        <v>0</v>
      </c>
      <c r="S29" s="12">
        <f>'Intra-day'!AJ13*'Intra-day'!AJ$19</f>
        <v>-10000</v>
      </c>
      <c r="T29" s="12">
        <f>'Intra-day'!AK13*'Intra-day'!AK$19</f>
        <v>-10000</v>
      </c>
      <c r="U29" s="12">
        <f>'Intra-day'!AL13*'Intra-day'!AL$19</f>
        <v>-90000</v>
      </c>
      <c r="V29" s="13">
        <f>'Intra-day'!AM13*'Intra-day'!AM$19</f>
        <v>0</v>
      </c>
    </row>
    <row r="30" spans="1:23" x14ac:dyDescent="0.25">
      <c r="A30" s="26" t="s">
        <v>20</v>
      </c>
      <c r="B30" s="26" t="s">
        <v>15</v>
      </c>
      <c r="C30" s="19">
        <f t="shared" si="20"/>
        <v>0</v>
      </c>
      <c r="D30" s="12">
        <f t="shared" si="15"/>
        <v>0</v>
      </c>
      <c r="E30" s="12">
        <f t="shared" si="16"/>
        <v>0</v>
      </c>
      <c r="F30" s="12">
        <f t="shared" si="17"/>
        <v>0</v>
      </c>
      <c r="G30" s="12">
        <f t="shared" si="18"/>
        <v>0</v>
      </c>
      <c r="H30" s="13">
        <f t="shared" si="19"/>
        <v>0</v>
      </c>
      <c r="I30" s="26" t="s">
        <v>20</v>
      </c>
      <c r="J30" s="19">
        <f>-'Intra-day'!AO14*'Intra-day'!$C14</f>
        <v>0</v>
      </c>
      <c r="K30" s="12">
        <f>-'Intra-day'!AP14*'Intra-day'!$C14</f>
        <v>0</v>
      </c>
      <c r="L30" s="12">
        <f>-'Intra-day'!AQ14*'Intra-day'!$C14</f>
        <v>0</v>
      </c>
      <c r="M30" s="12">
        <f>-'Intra-day'!AR14*'Intra-day'!$C14</f>
        <v>0</v>
      </c>
      <c r="N30" s="12">
        <f>-'Intra-day'!AS14*'Intra-day'!$C14</f>
        <v>0</v>
      </c>
      <c r="O30" s="13">
        <f>-'Intra-day'!AT14*'Intra-day'!$C14</f>
        <v>0</v>
      </c>
      <c r="P30" s="26" t="s">
        <v>20</v>
      </c>
      <c r="Q30" s="19">
        <f>'Intra-day'!AH14*'Intra-day'!AH$19</f>
        <v>0</v>
      </c>
      <c r="R30" s="12">
        <f>'Intra-day'!AI14*'Intra-day'!AI$19</f>
        <v>0</v>
      </c>
      <c r="S30" s="12">
        <f>'Intra-day'!AJ14*'Intra-day'!AJ$19</f>
        <v>0</v>
      </c>
      <c r="T30" s="12">
        <f>'Intra-day'!AK14*'Intra-day'!AK$19</f>
        <v>0</v>
      </c>
      <c r="U30" s="12">
        <f>'Intra-day'!AL14*'Intra-day'!AL$19</f>
        <v>0</v>
      </c>
      <c r="V30" s="13">
        <f>'Intra-day'!AM14*'Intra-day'!AM$19</f>
        <v>0</v>
      </c>
    </row>
    <row r="31" spans="1:23" x14ac:dyDescent="0.25">
      <c r="A31" s="26" t="s">
        <v>8</v>
      </c>
      <c r="B31" s="26" t="s">
        <v>15</v>
      </c>
      <c r="C31" s="19">
        <f t="shared" ref="C31" si="21">J31+Q31</f>
        <v>0</v>
      </c>
      <c r="D31" s="12">
        <f t="shared" ref="D31" si="22">K31+R31</f>
        <v>0</v>
      </c>
      <c r="E31" s="12">
        <f t="shared" ref="E31" si="23">L31+S31</f>
        <v>0</v>
      </c>
      <c r="F31" s="12">
        <f t="shared" ref="F31" si="24">M31+T31</f>
        <v>0</v>
      </c>
      <c r="G31" s="12">
        <f t="shared" ref="G31" si="25">N31+U31</f>
        <v>0</v>
      </c>
      <c r="H31" s="13">
        <f t="shared" ref="H31" si="26">O31+V31</f>
        <v>0</v>
      </c>
      <c r="I31" s="26" t="s">
        <v>8</v>
      </c>
      <c r="J31" s="19">
        <f>-'Intra-day'!AO15*'Intra-day'!$C15</f>
        <v>0</v>
      </c>
      <c r="K31" s="12">
        <f>-'Intra-day'!AP15*'Intra-day'!$C15</f>
        <v>0</v>
      </c>
      <c r="L31" s="12">
        <f>-'Intra-day'!AQ15*'Intra-day'!$C15</f>
        <v>0</v>
      </c>
      <c r="M31" s="12">
        <f>-'Intra-day'!AR15*'Intra-day'!$C15</f>
        <v>0</v>
      </c>
      <c r="N31" s="12">
        <f>-'Intra-day'!AS15*'Intra-day'!$C15</f>
        <v>0</v>
      </c>
      <c r="O31" s="13">
        <f>-'Intra-day'!AT15*'Intra-day'!$C15</f>
        <v>0</v>
      </c>
      <c r="P31" s="26" t="s">
        <v>8</v>
      </c>
      <c r="Q31" s="19">
        <f>'Intra-day'!AH15*'Intra-day'!AH$19</f>
        <v>0</v>
      </c>
      <c r="R31" s="12">
        <f>'Intra-day'!AI15*'Intra-day'!AI$19</f>
        <v>0</v>
      </c>
      <c r="S31" s="12">
        <f>'Intra-day'!AJ15*'Intra-day'!AJ$19</f>
        <v>0</v>
      </c>
      <c r="T31" s="12">
        <f>'Intra-day'!AK15*'Intra-day'!AK$19</f>
        <v>0</v>
      </c>
      <c r="U31" s="12">
        <f>'Intra-day'!AL15*'Intra-day'!AL$19</f>
        <v>0</v>
      </c>
      <c r="V31" s="13">
        <f>'Intra-day'!AM15*'Intra-day'!AM$19</f>
        <v>0</v>
      </c>
    </row>
    <row r="32" spans="1:23" x14ac:dyDescent="0.25">
      <c r="A32" s="26" t="s">
        <v>59</v>
      </c>
      <c r="B32" s="26" t="s">
        <v>15</v>
      </c>
      <c r="C32" s="19">
        <f t="shared" ref="C32" si="27">J32+Q32</f>
        <v>0</v>
      </c>
      <c r="D32" s="12">
        <f t="shared" ref="D32" si="28">K32+R32</f>
        <v>0</v>
      </c>
      <c r="E32" s="12">
        <f t="shared" ref="E32" si="29">L32+S32</f>
        <v>0</v>
      </c>
      <c r="F32" s="12">
        <f t="shared" ref="F32" si="30">M32+T32</f>
        <v>0</v>
      </c>
      <c r="G32" s="12">
        <f t="shared" ref="G32" si="31">N32+U32</f>
        <v>0</v>
      </c>
      <c r="H32" s="13">
        <f t="shared" ref="H32" si="32">O32+V32</f>
        <v>0</v>
      </c>
      <c r="I32" s="26" t="s">
        <v>59</v>
      </c>
      <c r="J32" s="19">
        <f>-'Intra-day'!AO16*'Intra-day'!$C16</f>
        <v>0</v>
      </c>
      <c r="K32" s="12">
        <f>-'Intra-day'!AP16*'Intra-day'!$C16</f>
        <v>0</v>
      </c>
      <c r="L32" s="12">
        <f>-'Intra-day'!AQ16*'Intra-day'!$C16</f>
        <v>0</v>
      </c>
      <c r="M32" s="12">
        <f>-'Intra-day'!AR16*'Intra-day'!$C16</f>
        <v>0</v>
      </c>
      <c r="N32" s="12">
        <f>-'Intra-day'!AS16*'Intra-day'!$C16</f>
        <v>0</v>
      </c>
      <c r="O32" s="13">
        <f>-'Intra-day'!AT16*'Intra-day'!$C16</f>
        <v>0</v>
      </c>
      <c r="P32" s="26" t="s">
        <v>59</v>
      </c>
      <c r="Q32" s="19">
        <f>'Intra-day'!AH16*'Intra-day'!AH$19</f>
        <v>0</v>
      </c>
      <c r="R32" s="12">
        <f>'Intra-day'!AI16*'Intra-day'!AI$19</f>
        <v>0</v>
      </c>
      <c r="S32" s="12">
        <f>'Intra-day'!AJ16*'Intra-day'!AJ$19</f>
        <v>0</v>
      </c>
      <c r="T32" s="12">
        <f>'Intra-day'!AK16*'Intra-day'!AK$19</f>
        <v>0</v>
      </c>
      <c r="U32" s="12">
        <f>'Intra-day'!AL16*'Intra-day'!AL$19</f>
        <v>0</v>
      </c>
      <c r="V32" s="13">
        <f>'Intra-day'!AM16*'Intra-day'!AM$19</f>
        <v>0</v>
      </c>
    </row>
    <row r="33" spans="1:22" x14ac:dyDescent="0.25">
      <c r="A33" s="27" t="s">
        <v>33</v>
      </c>
      <c r="B33" s="27"/>
      <c r="C33" s="20">
        <f t="shared" si="20"/>
        <v>0</v>
      </c>
      <c r="D33" s="16">
        <f t="shared" si="15"/>
        <v>0</v>
      </c>
      <c r="E33" s="16">
        <f t="shared" si="16"/>
        <v>0</v>
      </c>
      <c r="F33" s="16">
        <f t="shared" si="17"/>
        <v>0</v>
      </c>
      <c r="G33" s="16">
        <f t="shared" si="18"/>
        <v>20000</v>
      </c>
      <c r="H33" s="17">
        <f t="shared" si="19"/>
        <v>-0.19999999999708962</v>
      </c>
      <c r="I33" s="27" t="s">
        <v>33</v>
      </c>
      <c r="J33" s="20">
        <f>SUM(J19:J32)</f>
        <v>0</v>
      </c>
      <c r="K33" s="16">
        <f t="shared" ref="K33:O33" si="33">SUM(K19:K32)</f>
        <v>-15000</v>
      </c>
      <c r="L33" s="16">
        <f t="shared" si="33"/>
        <v>-10000</v>
      </c>
      <c r="M33" s="16">
        <f t="shared" si="33"/>
        <v>-5000</v>
      </c>
      <c r="N33" s="16">
        <f t="shared" si="33"/>
        <v>50000</v>
      </c>
      <c r="O33" s="17">
        <f t="shared" si="33"/>
        <v>-95000</v>
      </c>
      <c r="P33" s="27" t="s">
        <v>33</v>
      </c>
      <c r="Q33" s="20">
        <f>'Intra-day'!AH17*'Intra-day'!AH$19</f>
        <v>0</v>
      </c>
      <c r="R33" s="16">
        <f>'Intra-day'!AI17*'Intra-day'!AI$19</f>
        <v>15000</v>
      </c>
      <c r="S33" s="16">
        <f>'Intra-day'!AJ17*'Intra-day'!AJ$19</f>
        <v>10000</v>
      </c>
      <c r="T33" s="16">
        <f>'Intra-day'!AK17*'Intra-day'!AK$19</f>
        <v>5000</v>
      </c>
      <c r="U33" s="16">
        <f>'Intra-day'!AL17*'Intra-day'!AL$19</f>
        <v>-30000</v>
      </c>
      <c r="V33" s="17">
        <f>'Intra-day'!AM17*'Intra-day'!AM$19</f>
        <v>94999.8</v>
      </c>
    </row>
    <row r="34" spans="1:22" x14ac:dyDescent="0.25">
      <c r="A34" s="68" t="s">
        <v>61</v>
      </c>
      <c r="B34" s="68"/>
      <c r="C34" s="69" t="s">
        <v>9</v>
      </c>
      <c r="D34" s="69" t="s">
        <v>10</v>
      </c>
      <c r="E34" s="69" t="s">
        <v>11</v>
      </c>
      <c r="F34" s="69" t="s">
        <v>12</v>
      </c>
      <c r="G34" s="69" t="s">
        <v>13</v>
      </c>
      <c r="H34" s="69" t="s">
        <v>14</v>
      </c>
      <c r="I34" s="68" t="s">
        <v>97</v>
      </c>
      <c r="J34" s="69" t="s">
        <v>9</v>
      </c>
      <c r="K34" s="69" t="s">
        <v>10</v>
      </c>
      <c r="L34" s="69" t="s">
        <v>11</v>
      </c>
      <c r="M34" s="69" t="s">
        <v>12</v>
      </c>
      <c r="N34" s="69" t="s">
        <v>13</v>
      </c>
      <c r="O34" s="69" t="s">
        <v>14</v>
      </c>
      <c r="P34" s="68" t="s">
        <v>98</v>
      </c>
      <c r="Q34" s="69" t="s">
        <v>9</v>
      </c>
      <c r="R34" s="69" t="s">
        <v>10</v>
      </c>
      <c r="S34" s="69" t="s">
        <v>11</v>
      </c>
      <c r="T34" s="69" t="s">
        <v>12</v>
      </c>
      <c r="U34" s="69" t="s">
        <v>13</v>
      </c>
      <c r="V34" s="69" t="s">
        <v>14</v>
      </c>
    </row>
    <row r="35" spans="1:22" x14ac:dyDescent="0.25">
      <c r="A35" s="25" t="s">
        <v>0</v>
      </c>
      <c r="B35" s="25" t="s">
        <v>24</v>
      </c>
      <c r="C35" s="18">
        <f>J35+Q35</f>
        <v>0</v>
      </c>
      <c r="D35" s="8">
        <f t="shared" ref="D35:D49" si="34">K35+R35</f>
        <v>0</v>
      </c>
      <c r="E35" s="8">
        <f t="shared" ref="E35:E49" si="35">L35+S35</f>
        <v>0</v>
      </c>
      <c r="F35" s="8">
        <f t="shared" ref="F35:F49" si="36">M35+T35</f>
        <v>0</v>
      </c>
      <c r="G35" s="8">
        <f t="shared" ref="G35:G49" si="37">N35+U35</f>
        <v>0</v>
      </c>
      <c r="H35" s="9">
        <f t="shared" ref="H35:H49" si="38">O35+V35</f>
        <v>0</v>
      </c>
      <c r="I35" s="25" t="s">
        <v>0</v>
      </c>
      <c r="J35" s="18">
        <f>-'Intra-day'!AO23*'Intra-day'!$C23</f>
        <v>0</v>
      </c>
      <c r="K35" s="8">
        <f>-'Intra-day'!AP23*'Intra-day'!$C23</f>
        <v>0</v>
      </c>
      <c r="L35" s="8">
        <f>-'Intra-day'!AQ23*'Intra-day'!$C23</f>
        <v>0</v>
      </c>
      <c r="M35" s="8">
        <f>-'Intra-day'!AR23*'Intra-day'!$C23</f>
        <v>0</v>
      </c>
      <c r="N35" s="8">
        <f>-'Intra-day'!AS23*'Intra-day'!$C23</f>
        <v>0</v>
      </c>
      <c r="O35" s="9">
        <f>-'Intra-day'!AT23*'Intra-day'!$C23</f>
        <v>0</v>
      </c>
      <c r="P35" s="25" t="s">
        <v>0</v>
      </c>
      <c r="Q35" s="18">
        <f>'Intra-day'!AH23*'Intra-day'!AH$39</f>
        <v>0</v>
      </c>
      <c r="R35" s="8">
        <f>'Intra-day'!AI23*'Intra-day'!AI$39</f>
        <v>0</v>
      </c>
      <c r="S35" s="8">
        <f>'Intra-day'!AJ23*'Intra-day'!AJ$39</f>
        <v>0</v>
      </c>
      <c r="T35" s="8">
        <f>'Intra-day'!AK23*'Intra-day'!AK$39</f>
        <v>0</v>
      </c>
      <c r="U35" s="8">
        <f>'Intra-day'!AL23*'Intra-day'!AL$39</f>
        <v>0</v>
      </c>
      <c r="V35" s="9">
        <f>'Intra-day'!AM23*'Intra-day'!AM$39</f>
        <v>0</v>
      </c>
    </row>
    <row r="36" spans="1:22" x14ac:dyDescent="0.25">
      <c r="A36" s="26" t="s">
        <v>1</v>
      </c>
      <c r="B36" s="26" t="s">
        <v>24</v>
      </c>
      <c r="C36" s="19">
        <f t="shared" ref="C36:C49" si="39">J36+Q36</f>
        <v>0</v>
      </c>
      <c r="D36" s="12">
        <f t="shared" si="34"/>
        <v>0</v>
      </c>
      <c r="E36" s="12">
        <f t="shared" si="35"/>
        <v>0</v>
      </c>
      <c r="F36" s="12">
        <f t="shared" si="36"/>
        <v>0</v>
      </c>
      <c r="G36" s="12">
        <f t="shared" si="37"/>
        <v>0</v>
      </c>
      <c r="H36" s="13">
        <f t="shared" si="38"/>
        <v>0</v>
      </c>
      <c r="I36" s="26" t="s">
        <v>1</v>
      </c>
      <c r="J36" s="19">
        <f>-'Intra-day'!AO24*'Intra-day'!$C24</f>
        <v>0</v>
      </c>
      <c r="K36" s="12">
        <f>-'Intra-day'!AP24*'Intra-day'!$C24</f>
        <v>0</v>
      </c>
      <c r="L36" s="12">
        <f>-'Intra-day'!AQ24*'Intra-day'!$C24</f>
        <v>0</v>
      </c>
      <c r="M36" s="12">
        <f>-'Intra-day'!AR24*'Intra-day'!$C24</f>
        <v>0</v>
      </c>
      <c r="N36" s="12">
        <f>-'Intra-day'!AS24*'Intra-day'!$C24</f>
        <v>0</v>
      </c>
      <c r="O36" s="13">
        <f>-'Intra-day'!AT24*'Intra-day'!$C24</f>
        <v>0</v>
      </c>
      <c r="P36" s="26" t="s">
        <v>1</v>
      </c>
      <c r="Q36" s="19">
        <f>'Intra-day'!AH24*'Intra-day'!AH$39</f>
        <v>0</v>
      </c>
      <c r="R36" s="12">
        <f>'Intra-day'!AI24*'Intra-day'!AI$39</f>
        <v>0</v>
      </c>
      <c r="S36" s="12">
        <f>'Intra-day'!AJ24*'Intra-day'!AJ$39</f>
        <v>0</v>
      </c>
      <c r="T36" s="12">
        <f>'Intra-day'!AK24*'Intra-day'!AK$39</f>
        <v>0</v>
      </c>
      <c r="U36" s="12">
        <f>'Intra-day'!AL24*'Intra-day'!AL$39</f>
        <v>0</v>
      </c>
      <c r="V36" s="13">
        <f>'Intra-day'!AM24*'Intra-day'!AM$39</f>
        <v>0</v>
      </c>
    </row>
    <row r="37" spans="1:22" x14ac:dyDescent="0.25">
      <c r="A37" s="26" t="s">
        <v>2</v>
      </c>
      <c r="B37" s="26" t="s">
        <v>24</v>
      </c>
      <c r="C37" s="19">
        <f t="shared" si="39"/>
        <v>0</v>
      </c>
      <c r="D37" s="12">
        <f t="shared" si="34"/>
        <v>0</v>
      </c>
      <c r="E37" s="12">
        <f t="shared" si="35"/>
        <v>0</v>
      </c>
      <c r="F37" s="12">
        <f t="shared" si="36"/>
        <v>0</v>
      </c>
      <c r="G37" s="12">
        <f t="shared" si="37"/>
        <v>0</v>
      </c>
      <c r="H37" s="13">
        <f t="shared" si="38"/>
        <v>0</v>
      </c>
      <c r="I37" s="26" t="s">
        <v>2</v>
      </c>
      <c r="J37" s="19">
        <f>-'Intra-day'!AO25*'Intra-day'!$C25</f>
        <v>0</v>
      </c>
      <c r="K37" s="12">
        <f>-'Intra-day'!AP25*'Intra-day'!$C25</f>
        <v>0</v>
      </c>
      <c r="L37" s="12">
        <f>-'Intra-day'!AQ25*'Intra-day'!$C25</f>
        <v>0</v>
      </c>
      <c r="M37" s="12">
        <f>-'Intra-day'!AR25*'Intra-day'!$C25</f>
        <v>0</v>
      </c>
      <c r="N37" s="12">
        <f>-'Intra-day'!AS25*'Intra-day'!$C25</f>
        <v>0</v>
      </c>
      <c r="O37" s="13">
        <f>-'Intra-day'!AT25*'Intra-day'!$C25</f>
        <v>0</v>
      </c>
      <c r="P37" s="26" t="s">
        <v>2</v>
      </c>
      <c r="Q37" s="19">
        <f>'Intra-day'!AH25*'Intra-day'!AH$39</f>
        <v>0</v>
      </c>
      <c r="R37" s="12">
        <f>'Intra-day'!AI25*'Intra-day'!AI$39</f>
        <v>0</v>
      </c>
      <c r="S37" s="12">
        <f>'Intra-day'!AJ25*'Intra-day'!AJ$39</f>
        <v>0</v>
      </c>
      <c r="T37" s="12">
        <f>'Intra-day'!AK25*'Intra-day'!AK$39</f>
        <v>0</v>
      </c>
      <c r="U37" s="12">
        <f>'Intra-day'!AL25*'Intra-day'!AL$39</f>
        <v>0</v>
      </c>
      <c r="V37" s="13">
        <f>'Intra-day'!AM25*'Intra-day'!AM$39</f>
        <v>0</v>
      </c>
    </row>
    <row r="38" spans="1:22" x14ac:dyDescent="0.25">
      <c r="A38" s="26" t="s">
        <v>3</v>
      </c>
      <c r="B38" s="26" t="s">
        <v>24</v>
      </c>
      <c r="C38" s="19">
        <f t="shared" si="39"/>
        <v>0</v>
      </c>
      <c r="D38" s="12">
        <f t="shared" si="34"/>
        <v>0</v>
      </c>
      <c r="E38" s="12">
        <f t="shared" si="35"/>
        <v>0</v>
      </c>
      <c r="F38" s="12">
        <f t="shared" si="36"/>
        <v>0</v>
      </c>
      <c r="G38" s="12">
        <f t="shared" si="37"/>
        <v>0</v>
      </c>
      <c r="H38" s="13">
        <f t="shared" si="38"/>
        <v>0</v>
      </c>
      <c r="I38" s="26" t="s">
        <v>3</v>
      </c>
      <c r="J38" s="19">
        <f>-'Intra-day'!AO26*'Intra-day'!$C26</f>
        <v>0</v>
      </c>
      <c r="K38" s="12">
        <f>-'Intra-day'!AP26*'Intra-day'!$C26</f>
        <v>0</v>
      </c>
      <c r="L38" s="12">
        <f>-'Intra-day'!AQ26*'Intra-day'!$C26</f>
        <v>0</v>
      </c>
      <c r="M38" s="12">
        <f>-'Intra-day'!AR26*'Intra-day'!$C26</f>
        <v>0</v>
      </c>
      <c r="N38" s="12">
        <f>-'Intra-day'!AS26*'Intra-day'!$C26</f>
        <v>0</v>
      </c>
      <c r="O38" s="13">
        <f>-'Intra-day'!AT26*'Intra-day'!$C26</f>
        <v>0</v>
      </c>
      <c r="P38" s="26" t="s">
        <v>3</v>
      </c>
      <c r="Q38" s="19">
        <f>'Intra-day'!AH26*'Intra-day'!AH$39</f>
        <v>0</v>
      </c>
      <c r="R38" s="12">
        <f>'Intra-day'!AI26*'Intra-day'!AI$39</f>
        <v>0</v>
      </c>
      <c r="S38" s="12">
        <f>'Intra-day'!AJ26*'Intra-day'!AJ$39</f>
        <v>0</v>
      </c>
      <c r="T38" s="12">
        <f>'Intra-day'!AK26*'Intra-day'!AK$39</f>
        <v>0</v>
      </c>
      <c r="U38" s="12">
        <f>'Intra-day'!AL26*'Intra-day'!AL$39</f>
        <v>0</v>
      </c>
      <c r="V38" s="13">
        <f>'Intra-day'!AM26*'Intra-day'!AM$39</f>
        <v>0</v>
      </c>
    </row>
    <row r="39" spans="1:22" x14ac:dyDescent="0.25">
      <c r="A39" s="26" t="s">
        <v>4</v>
      </c>
      <c r="B39" s="26" t="s">
        <v>24</v>
      </c>
      <c r="C39" s="19">
        <f t="shared" si="39"/>
        <v>0</v>
      </c>
      <c r="D39" s="12">
        <f t="shared" si="34"/>
        <v>0</v>
      </c>
      <c r="E39" s="12">
        <f t="shared" si="35"/>
        <v>-60000</v>
      </c>
      <c r="F39" s="12">
        <f t="shared" si="36"/>
        <v>-65000</v>
      </c>
      <c r="G39" s="12">
        <f t="shared" si="37"/>
        <v>0</v>
      </c>
      <c r="H39" s="13">
        <f t="shared" si="38"/>
        <v>0</v>
      </c>
      <c r="I39" s="26" t="s">
        <v>4</v>
      </c>
      <c r="J39" s="19">
        <f>-'Intra-day'!AO27*'Intra-day'!$C27</f>
        <v>0</v>
      </c>
      <c r="K39" s="12">
        <f>-'Intra-day'!AP27*'Intra-day'!$C27</f>
        <v>0</v>
      </c>
      <c r="L39" s="12">
        <f>-'Intra-day'!AQ27*'Intra-day'!$C27</f>
        <v>-60000</v>
      </c>
      <c r="M39" s="12">
        <f>-'Intra-day'!AR27*'Intra-day'!$C27</f>
        <v>-65000</v>
      </c>
      <c r="N39" s="12">
        <f>-'Intra-day'!AS27*'Intra-day'!$C27</f>
        <v>0</v>
      </c>
      <c r="O39" s="13">
        <f>-'Intra-day'!AT27*'Intra-day'!$C27</f>
        <v>0</v>
      </c>
      <c r="P39" s="26" t="s">
        <v>4</v>
      </c>
      <c r="Q39" s="19">
        <f>'Intra-day'!AH27*'Intra-day'!AH$39</f>
        <v>0</v>
      </c>
      <c r="R39" s="12">
        <f>'Intra-day'!AI27*'Intra-day'!AI$39</f>
        <v>0</v>
      </c>
      <c r="S39" s="12">
        <f>'Intra-day'!AJ27*'Intra-day'!AJ$39</f>
        <v>0</v>
      </c>
      <c r="T39" s="12">
        <f>'Intra-day'!AK27*'Intra-day'!AK$39</f>
        <v>0</v>
      </c>
      <c r="U39" s="12">
        <f>'Intra-day'!AL27*'Intra-day'!AL$39</f>
        <v>0</v>
      </c>
      <c r="V39" s="13">
        <f>'Intra-day'!AM27*'Intra-day'!AM$39</f>
        <v>0</v>
      </c>
    </row>
    <row r="40" spans="1:22" x14ac:dyDescent="0.25">
      <c r="A40" s="26" t="s">
        <v>8</v>
      </c>
      <c r="B40" s="26" t="s">
        <v>24</v>
      </c>
      <c r="C40" s="19">
        <f t="shared" si="39"/>
        <v>0</v>
      </c>
      <c r="D40" s="12">
        <f t="shared" si="34"/>
        <v>0</v>
      </c>
      <c r="E40" s="12">
        <f t="shared" si="35"/>
        <v>0</v>
      </c>
      <c r="F40" s="12">
        <f t="shared" si="36"/>
        <v>0</v>
      </c>
      <c r="G40" s="12">
        <f t="shared" si="37"/>
        <v>0</v>
      </c>
      <c r="H40" s="13">
        <f t="shared" si="38"/>
        <v>0</v>
      </c>
      <c r="I40" s="26" t="s">
        <v>8</v>
      </c>
      <c r="J40" s="19">
        <f>-'Intra-day'!AO28*'Intra-day'!$C28</f>
        <v>0</v>
      </c>
      <c r="K40" s="12">
        <f>-'Intra-day'!AP28*'Intra-day'!$C28</f>
        <v>0</v>
      </c>
      <c r="L40" s="12">
        <f>-'Intra-day'!AQ28*'Intra-day'!$C28</f>
        <v>0</v>
      </c>
      <c r="M40" s="12">
        <f>-'Intra-day'!AR28*'Intra-day'!$C28</f>
        <v>0</v>
      </c>
      <c r="N40" s="12">
        <f>-'Intra-day'!AS28*'Intra-day'!$C28</f>
        <v>0</v>
      </c>
      <c r="O40" s="13">
        <f>-'Intra-day'!AT28*'Intra-day'!$C28</f>
        <v>0</v>
      </c>
      <c r="P40" s="26" t="s">
        <v>8</v>
      </c>
      <c r="Q40" s="19">
        <f>'Intra-day'!AH28*'Intra-day'!AH$39</f>
        <v>0</v>
      </c>
      <c r="R40" s="12">
        <f>'Intra-day'!AI28*'Intra-day'!AI$39</f>
        <v>0</v>
      </c>
      <c r="S40" s="12">
        <f>'Intra-day'!AJ28*'Intra-day'!AJ$39</f>
        <v>0</v>
      </c>
      <c r="T40" s="12">
        <f>'Intra-day'!AK28*'Intra-day'!AK$39</f>
        <v>0</v>
      </c>
      <c r="U40" s="12">
        <f>'Intra-day'!AL28*'Intra-day'!AL$39</f>
        <v>0</v>
      </c>
      <c r="V40" s="13">
        <f>'Intra-day'!AM28*'Intra-day'!AM$39</f>
        <v>0</v>
      </c>
    </row>
    <row r="41" spans="1:22" x14ac:dyDescent="0.25">
      <c r="A41" s="26" t="s">
        <v>16</v>
      </c>
      <c r="B41" s="26" t="s">
        <v>15</v>
      </c>
      <c r="C41" s="19">
        <f t="shared" si="39"/>
        <v>0</v>
      </c>
      <c r="D41" s="12">
        <f t="shared" si="34"/>
        <v>0</v>
      </c>
      <c r="E41" s="12">
        <f t="shared" si="35"/>
        <v>0</v>
      </c>
      <c r="F41" s="12">
        <f t="shared" si="36"/>
        <v>0</v>
      </c>
      <c r="G41" s="12">
        <f t="shared" si="37"/>
        <v>0</v>
      </c>
      <c r="H41" s="13">
        <f t="shared" si="38"/>
        <v>0</v>
      </c>
      <c r="I41" s="26" t="s">
        <v>16</v>
      </c>
      <c r="J41" s="19">
        <f>-'Intra-day'!AO29*'Intra-day'!$C29</f>
        <v>0</v>
      </c>
      <c r="K41" s="12">
        <f>-'Intra-day'!AP29*'Intra-day'!$C29</f>
        <v>0</v>
      </c>
      <c r="L41" s="12">
        <f>-'Intra-day'!AQ29*'Intra-day'!$C29</f>
        <v>0</v>
      </c>
      <c r="M41" s="12">
        <f>-'Intra-day'!AR29*'Intra-day'!$C29</f>
        <v>0</v>
      </c>
      <c r="N41" s="12">
        <f>-'Intra-day'!AS29*'Intra-day'!$C29</f>
        <v>0</v>
      </c>
      <c r="O41" s="13">
        <f>-'Intra-day'!AT29*'Intra-day'!$C29</f>
        <v>0</v>
      </c>
      <c r="P41" s="26" t="s">
        <v>16</v>
      </c>
      <c r="Q41" s="19">
        <f>'Intra-day'!AH29*'Intra-day'!AH$39</f>
        <v>0</v>
      </c>
      <c r="R41" s="12">
        <f>'Intra-day'!AI29*'Intra-day'!AI$39</f>
        <v>0</v>
      </c>
      <c r="S41" s="12">
        <f>'Intra-day'!AJ29*'Intra-day'!AJ$39</f>
        <v>0</v>
      </c>
      <c r="T41" s="12">
        <f>'Intra-day'!AK29*'Intra-day'!AK$39</f>
        <v>0</v>
      </c>
      <c r="U41" s="12">
        <f>'Intra-day'!AL29*'Intra-day'!AL$39</f>
        <v>0</v>
      </c>
      <c r="V41" s="13">
        <f>'Intra-day'!AM29*'Intra-day'!AM$39</f>
        <v>0</v>
      </c>
    </row>
    <row r="42" spans="1:22" x14ac:dyDescent="0.25">
      <c r="A42" s="26" t="s">
        <v>17</v>
      </c>
      <c r="B42" s="26" t="s">
        <v>15</v>
      </c>
      <c r="C42" s="19">
        <f t="shared" si="39"/>
        <v>0</v>
      </c>
      <c r="D42" s="12">
        <f t="shared" si="34"/>
        <v>0</v>
      </c>
      <c r="E42" s="12">
        <f t="shared" si="35"/>
        <v>0</v>
      </c>
      <c r="F42" s="12">
        <f t="shared" si="36"/>
        <v>0</v>
      </c>
      <c r="G42" s="12">
        <f t="shared" si="37"/>
        <v>0</v>
      </c>
      <c r="H42" s="13">
        <f t="shared" si="38"/>
        <v>0</v>
      </c>
      <c r="I42" s="26" t="s">
        <v>17</v>
      </c>
      <c r="J42" s="19">
        <f>-'Intra-day'!AO30*'Intra-day'!$C30</f>
        <v>0</v>
      </c>
      <c r="K42" s="12">
        <f>-'Intra-day'!AP30*'Intra-day'!$C30</f>
        <v>0</v>
      </c>
      <c r="L42" s="12">
        <f>-'Intra-day'!AQ30*'Intra-day'!$C30</f>
        <v>0</v>
      </c>
      <c r="M42" s="12">
        <f>-'Intra-day'!AR30*'Intra-day'!$C30</f>
        <v>0</v>
      </c>
      <c r="N42" s="12">
        <f>-'Intra-day'!AS30*'Intra-day'!$C30</f>
        <v>0</v>
      </c>
      <c r="O42" s="13">
        <f>-'Intra-day'!AT30*'Intra-day'!$C30</f>
        <v>0</v>
      </c>
      <c r="P42" s="26" t="s">
        <v>17</v>
      </c>
      <c r="Q42" s="19">
        <f>'Intra-day'!AH30*'Intra-day'!AH$39</f>
        <v>0</v>
      </c>
      <c r="R42" s="12">
        <f>'Intra-day'!AI30*'Intra-day'!AI$39</f>
        <v>0</v>
      </c>
      <c r="S42" s="12">
        <f>'Intra-day'!AJ30*'Intra-day'!AJ$39</f>
        <v>0</v>
      </c>
      <c r="T42" s="12">
        <f>'Intra-day'!AK30*'Intra-day'!AK$39</f>
        <v>0</v>
      </c>
      <c r="U42" s="12">
        <f>'Intra-day'!AL30*'Intra-day'!AL$39</f>
        <v>0</v>
      </c>
      <c r="V42" s="13">
        <f>'Intra-day'!AM30*'Intra-day'!AM$39</f>
        <v>0</v>
      </c>
    </row>
    <row r="43" spans="1:22" x14ac:dyDescent="0.25">
      <c r="A43" s="26" t="s">
        <v>18</v>
      </c>
      <c r="B43" s="26" t="s">
        <v>15</v>
      </c>
      <c r="C43" s="19">
        <f t="shared" si="39"/>
        <v>0</v>
      </c>
      <c r="D43" s="12">
        <f t="shared" si="34"/>
        <v>0</v>
      </c>
      <c r="E43" s="12">
        <f t="shared" si="35"/>
        <v>0</v>
      </c>
      <c r="F43" s="12">
        <f t="shared" si="36"/>
        <v>0</v>
      </c>
      <c r="G43" s="12">
        <f t="shared" si="37"/>
        <v>0</v>
      </c>
      <c r="H43" s="13">
        <f t="shared" si="38"/>
        <v>0</v>
      </c>
      <c r="I43" s="26" t="s">
        <v>18</v>
      </c>
      <c r="J43" s="19">
        <f>-'Intra-day'!AO31*'Intra-day'!$C31</f>
        <v>0</v>
      </c>
      <c r="K43" s="12">
        <f>-'Intra-day'!AP31*'Intra-day'!$C31</f>
        <v>0</v>
      </c>
      <c r="L43" s="12">
        <f>-'Intra-day'!AQ31*'Intra-day'!$C31</f>
        <v>0</v>
      </c>
      <c r="M43" s="12">
        <f>-'Intra-day'!AR31*'Intra-day'!$C31</f>
        <v>0</v>
      </c>
      <c r="N43" s="12">
        <f>-'Intra-day'!AS31*'Intra-day'!$C31</f>
        <v>0</v>
      </c>
      <c r="O43" s="13">
        <f>-'Intra-day'!AT31*'Intra-day'!$C31</f>
        <v>0</v>
      </c>
      <c r="P43" s="26" t="s">
        <v>18</v>
      </c>
      <c r="Q43" s="19">
        <f>'Intra-day'!AH31*'Intra-day'!AH$39</f>
        <v>0</v>
      </c>
      <c r="R43" s="12">
        <f>'Intra-day'!AI31*'Intra-day'!AI$39</f>
        <v>0</v>
      </c>
      <c r="S43" s="12">
        <f>'Intra-day'!AJ31*'Intra-day'!AJ$39</f>
        <v>0</v>
      </c>
      <c r="T43" s="12">
        <f>'Intra-day'!AK31*'Intra-day'!AK$39</f>
        <v>0</v>
      </c>
      <c r="U43" s="12">
        <f>'Intra-day'!AL31*'Intra-day'!AL$39</f>
        <v>0</v>
      </c>
      <c r="V43" s="13">
        <f>'Intra-day'!AM31*'Intra-day'!AM$39</f>
        <v>0</v>
      </c>
    </row>
    <row r="44" spans="1:22" x14ac:dyDescent="0.25">
      <c r="A44" s="26" t="s">
        <v>5</v>
      </c>
      <c r="B44" s="26" t="s">
        <v>24</v>
      </c>
      <c r="C44" s="19">
        <f t="shared" si="39"/>
        <v>0</v>
      </c>
      <c r="D44" s="12">
        <f t="shared" si="34"/>
        <v>0</v>
      </c>
      <c r="E44" s="12">
        <f t="shared" si="35"/>
        <v>0</v>
      </c>
      <c r="F44" s="12">
        <f t="shared" si="36"/>
        <v>0</v>
      </c>
      <c r="G44" s="12">
        <f t="shared" si="37"/>
        <v>0</v>
      </c>
      <c r="H44" s="13">
        <f t="shared" si="38"/>
        <v>0</v>
      </c>
      <c r="I44" s="26" t="s">
        <v>5</v>
      </c>
      <c r="J44" s="19">
        <f>-'Intra-day'!AO32*'Intra-day'!$C32</f>
        <v>0</v>
      </c>
      <c r="K44" s="12">
        <f>-'Intra-day'!AP32*'Intra-day'!$C32</f>
        <v>0</v>
      </c>
      <c r="L44" s="12">
        <f>-'Intra-day'!AQ32*'Intra-day'!$C32</f>
        <v>0</v>
      </c>
      <c r="M44" s="12">
        <f>-'Intra-day'!AR32*'Intra-day'!$C32</f>
        <v>0</v>
      </c>
      <c r="N44" s="12">
        <f>-'Intra-day'!AS32*'Intra-day'!$C32</f>
        <v>0</v>
      </c>
      <c r="O44" s="13">
        <f>-'Intra-day'!AT32*'Intra-day'!$C32</f>
        <v>0</v>
      </c>
      <c r="P44" s="26" t="s">
        <v>5</v>
      </c>
      <c r="Q44" s="19">
        <f>'Intra-day'!AH32*'Intra-day'!AH$39</f>
        <v>0</v>
      </c>
      <c r="R44" s="12">
        <f>'Intra-day'!AI32*'Intra-day'!AI$39</f>
        <v>0</v>
      </c>
      <c r="S44" s="12">
        <f>'Intra-day'!AJ32*'Intra-day'!AJ$39</f>
        <v>0</v>
      </c>
      <c r="T44" s="12">
        <f>'Intra-day'!AK32*'Intra-day'!AK$39</f>
        <v>0</v>
      </c>
      <c r="U44" s="12">
        <f>'Intra-day'!AL32*'Intra-day'!AL$39</f>
        <v>0</v>
      </c>
      <c r="V44" s="13">
        <f>'Intra-day'!AM32*'Intra-day'!AM$39</f>
        <v>0</v>
      </c>
    </row>
    <row r="45" spans="1:22" x14ac:dyDescent="0.25">
      <c r="A45" s="26" t="s">
        <v>19</v>
      </c>
      <c r="B45" s="26" t="s">
        <v>15</v>
      </c>
      <c r="C45" s="19">
        <f t="shared" si="39"/>
        <v>0</v>
      </c>
      <c r="D45" s="12">
        <f t="shared" si="34"/>
        <v>0</v>
      </c>
      <c r="E45" s="12">
        <f t="shared" si="35"/>
        <v>0</v>
      </c>
      <c r="F45" s="12">
        <f t="shared" si="36"/>
        <v>0</v>
      </c>
      <c r="G45" s="12">
        <f t="shared" si="37"/>
        <v>0</v>
      </c>
      <c r="H45" s="13">
        <f t="shared" si="38"/>
        <v>0</v>
      </c>
      <c r="I45" s="26" t="s">
        <v>19</v>
      </c>
      <c r="J45" s="19">
        <f>-'Intra-day'!AO33*'Intra-day'!$C33</f>
        <v>0</v>
      </c>
      <c r="K45" s="12">
        <f>-'Intra-day'!AP33*'Intra-day'!$C33</f>
        <v>0</v>
      </c>
      <c r="L45" s="12">
        <f>-'Intra-day'!AQ33*'Intra-day'!$C33</f>
        <v>0</v>
      </c>
      <c r="M45" s="12">
        <f>-'Intra-day'!AR33*'Intra-day'!$C33</f>
        <v>0</v>
      </c>
      <c r="N45" s="12">
        <f>-'Intra-day'!AS33*'Intra-day'!$C33</f>
        <v>0</v>
      </c>
      <c r="O45" s="13">
        <f>-'Intra-day'!AT33*'Intra-day'!$C33</f>
        <v>0</v>
      </c>
      <c r="P45" s="26" t="s">
        <v>19</v>
      </c>
      <c r="Q45" s="19">
        <f>'Intra-day'!AH33*'Intra-day'!AH$39</f>
        <v>0</v>
      </c>
      <c r="R45" s="12">
        <f>'Intra-day'!AI33*'Intra-day'!AI$39</f>
        <v>0</v>
      </c>
      <c r="S45" s="12">
        <f>'Intra-day'!AJ33*'Intra-day'!AJ$39</f>
        <v>0</v>
      </c>
      <c r="T45" s="12">
        <f>'Intra-day'!AK33*'Intra-day'!AK$39</f>
        <v>0</v>
      </c>
      <c r="U45" s="12">
        <f>'Intra-day'!AL33*'Intra-day'!AL$39</f>
        <v>0</v>
      </c>
      <c r="V45" s="13">
        <f>'Intra-day'!AM33*'Intra-day'!AM$39</f>
        <v>0</v>
      </c>
    </row>
    <row r="46" spans="1:22" x14ac:dyDescent="0.25">
      <c r="A46" s="26" t="s">
        <v>20</v>
      </c>
      <c r="B46" s="26" t="s">
        <v>15</v>
      </c>
      <c r="C46" s="19">
        <f t="shared" si="39"/>
        <v>0</v>
      </c>
      <c r="D46" s="12">
        <f t="shared" si="34"/>
        <v>0</v>
      </c>
      <c r="E46" s="12">
        <f t="shared" si="35"/>
        <v>0</v>
      </c>
      <c r="F46" s="12">
        <f t="shared" si="36"/>
        <v>0</v>
      </c>
      <c r="G46" s="12">
        <f t="shared" si="37"/>
        <v>0</v>
      </c>
      <c r="H46" s="13">
        <f t="shared" si="38"/>
        <v>0</v>
      </c>
      <c r="I46" s="26" t="s">
        <v>20</v>
      </c>
      <c r="J46" s="19">
        <f>-'Intra-day'!AO34*'Intra-day'!$C34</f>
        <v>0</v>
      </c>
      <c r="K46" s="12">
        <f>-'Intra-day'!AP34*'Intra-day'!$C34</f>
        <v>0</v>
      </c>
      <c r="L46" s="12">
        <f>-'Intra-day'!AQ34*'Intra-day'!$C34</f>
        <v>0</v>
      </c>
      <c r="M46" s="12">
        <f>-'Intra-day'!AR34*'Intra-day'!$C34</f>
        <v>0</v>
      </c>
      <c r="N46" s="12">
        <f>-'Intra-day'!AS34*'Intra-day'!$C34</f>
        <v>0</v>
      </c>
      <c r="O46" s="13">
        <f>-'Intra-day'!AT34*'Intra-day'!$C34</f>
        <v>0</v>
      </c>
      <c r="P46" s="26" t="s">
        <v>20</v>
      </c>
      <c r="Q46" s="19">
        <f>'Intra-day'!AH34*'Intra-day'!AH$39</f>
        <v>0</v>
      </c>
      <c r="R46" s="12">
        <f>'Intra-day'!AI34*'Intra-day'!AI$39</f>
        <v>0</v>
      </c>
      <c r="S46" s="12">
        <f>'Intra-day'!AJ34*'Intra-day'!AJ$39</f>
        <v>0</v>
      </c>
      <c r="T46" s="12">
        <f>'Intra-day'!AK34*'Intra-day'!AK$39</f>
        <v>0</v>
      </c>
      <c r="U46" s="12">
        <f>'Intra-day'!AL34*'Intra-day'!AL$39</f>
        <v>0</v>
      </c>
      <c r="V46" s="13">
        <f>'Intra-day'!AM34*'Intra-day'!AM$39</f>
        <v>0</v>
      </c>
    </row>
    <row r="47" spans="1:22" x14ac:dyDescent="0.25">
      <c r="A47" s="26" t="s">
        <v>8</v>
      </c>
      <c r="B47" s="26" t="s">
        <v>15</v>
      </c>
      <c r="C47" s="19">
        <f t="shared" si="39"/>
        <v>0</v>
      </c>
      <c r="D47" s="12">
        <f t="shared" si="34"/>
        <v>0</v>
      </c>
      <c r="E47" s="12">
        <f t="shared" si="35"/>
        <v>60000</v>
      </c>
      <c r="F47" s="12">
        <f t="shared" si="36"/>
        <v>65000</v>
      </c>
      <c r="G47" s="12">
        <f t="shared" si="37"/>
        <v>0</v>
      </c>
      <c r="H47" s="13">
        <f t="shared" si="38"/>
        <v>0</v>
      </c>
      <c r="I47" s="26" t="s">
        <v>8</v>
      </c>
      <c r="J47" s="19">
        <f>-'Intra-day'!AO35*'Intra-day'!$C35</f>
        <v>0</v>
      </c>
      <c r="K47" s="12">
        <f>-'Intra-day'!AP35*'Intra-day'!$C35</f>
        <v>0</v>
      </c>
      <c r="L47" s="12">
        <f>-'Intra-day'!AQ35*'Intra-day'!$C35</f>
        <v>0</v>
      </c>
      <c r="M47" s="12">
        <f>-'Intra-day'!AR35*'Intra-day'!$C35</f>
        <v>0</v>
      </c>
      <c r="N47" s="12">
        <f>-'Intra-day'!AS35*'Intra-day'!$C35</f>
        <v>0</v>
      </c>
      <c r="O47" s="13">
        <f>-'Intra-day'!AT35*'Intra-day'!$C35</f>
        <v>0</v>
      </c>
      <c r="P47" s="26" t="s">
        <v>8</v>
      </c>
      <c r="Q47" s="19">
        <f>'Intra-day'!AH35*'Intra-day'!AH$39</f>
        <v>0</v>
      </c>
      <c r="R47" s="12">
        <f>'Intra-day'!AI35*'Intra-day'!AI$39</f>
        <v>0</v>
      </c>
      <c r="S47" s="12">
        <f>'Intra-day'!AJ35*'Intra-day'!AJ$39</f>
        <v>60000</v>
      </c>
      <c r="T47" s="12">
        <f>'Intra-day'!AK35*'Intra-day'!AK$39</f>
        <v>65000</v>
      </c>
      <c r="U47" s="12">
        <f>'Intra-day'!AL35*'Intra-day'!AL$39</f>
        <v>0</v>
      </c>
      <c r="V47" s="13">
        <f>'Intra-day'!AM35*'Intra-day'!AM$39</f>
        <v>0</v>
      </c>
    </row>
    <row r="48" spans="1:22" x14ac:dyDescent="0.25">
      <c r="A48" s="26" t="s">
        <v>59</v>
      </c>
      <c r="B48" s="26" t="s">
        <v>15</v>
      </c>
      <c r="C48" s="19">
        <f t="shared" si="39"/>
        <v>0</v>
      </c>
      <c r="D48" s="12">
        <f t="shared" si="34"/>
        <v>0</v>
      </c>
      <c r="E48" s="12">
        <f t="shared" si="35"/>
        <v>0</v>
      </c>
      <c r="F48" s="12">
        <f t="shared" si="36"/>
        <v>0</v>
      </c>
      <c r="G48" s="12">
        <f t="shared" si="37"/>
        <v>0</v>
      </c>
      <c r="H48" s="13">
        <f t="shared" si="38"/>
        <v>0</v>
      </c>
      <c r="I48" s="26" t="s">
        <v>59</v>
      </c>
      <c r="J48" s="19">
        <f>-'Intra-day'!AO36*'Intra-day'!$C36</f>
        <v>0</v>
      </c>
      <c r="K48" s="12">
        <f>-'Intra-day'!AP36*'Intra-day'!$C36</f>
        <v>0</v>
      </c>
      <c r="L48" s="12">
        <f>-'Intra-day'!AQ36*'Intra-day'!$C36</f>
        <v>0</v>
      </c>
      <c r="M48" s="12">
        <f>-'Intra-day'!AR36*'Intra-day'!$C36</f>
        <v>0</v>
      </c>
      <c r="N48" s="12">
        <f>-'Intra-day'!AS36*'Intra-day'!$C36</f>
        <v>0</v>
      </c>
      <c r="O48" s="13">
        <f>-'Intra-day'!AT36*'Intra-day'!$C36</f>
        <v>0</v>
      </c>
      <c r="P48" s="26" t="s">
        <v>59</v>
      </c>
      <c r="Q48" s="19">
        <f>'Intra-day'!AH36*'Intra-day'!AH$39</f>
        <v>0</v>
      </c>
      <c r="R48" s="12">
        <f>'Intra-day'!AI36*'Intra-day'!AI$39</f>
        <v>0</v>
      </c>
      <c r="S48" s="12">
        <f>'Intra-day'!AJ36*'Intra-day'!AJ$39</f>
        <v>0</v>
      </c>
      <c r="T48" s="12">
        <f>'Intra-day'!AK36*'Intra-day'!AK$39</f>
        <v>0</v>
      </c>
      <c r="U48" s="12">
        <f>'Intra-day'!AL36*'Intra-day'!AL$39</f>
        <v>0</v>
      </c>
      <c r="V48" s="13">
        <f>'Intra-day'!AM36*'Intra-day'!AM$39</f>
        <v>0</v>
      </c>
    </row>
    <row r="49" spans="1:22" x14ac:dyDescent="0.25">
      <c r="A49" s="27" t="s">
        <v>33</v>
      </c>
      <c r="B49" s="27"/>
      <c r="C49" s="20">
        <f t="shared" si="39"/>
        <v>0</v>
      </c>
      <c r="D49" s="16">
        <f t="shared" si="34"/>
        <v>0</v>
      </c>
      <c r="E49" s="16">
        <f t="shared" si="35"/>
        <v>0</v>
      </c>
      <c r="F49" s="16">
        <f t="shared" si="36"/>
        <v>0</v>
      </c>
      <c r="G49" s="16">
        <f t="shared" si="37"/>
        <v>0</v>
      </c>
      <c r="H49" s="17">
        <f t="shared" si="38"/>
        <v>0</v>
      </c>
      <c r="I49" s="27" t="s">
        <v>33</v>
      </c>
      <c r="J49" s="20">
        <f>SUM(J35:J48)</f>
        <v>0</v>
      </c>
      <c r="K49" s="16">
        <f t="shared" ref="K49:O49" si="40">SUM(K35:K48)</f>
        <v>0</v>
      </c>
      <c r="L49" s="16">
        <f t="shared" si="40"/>
        <v>-60000</v>
      </c>
      <c r="M49" s="16">
        <f t="shared" si="40"/>
        <v>-65000</v>
      </c>
      <c r="N49" s="16">
        <f t="shared" si="40"/>
        <v>0</v>
      </c>
      <c r="O49" s="17">
        <f t="shared" si="40"/>
        <v>0</v>
      </c>
      <c r="P49" s="27" t="s">
        <v>33</v>
      </c>
      <c r="Q49" s="20">
        <f>'Intra-day'!AH37*'Intra-day'!AH$39</f>
        <v>0</v>
      </c>
      <c r="R49" s="16">
        <f>'Intra-day'!AI37*'Intra-day'!AI$39</f>
        <v>0</v>
      </c>
      <c r="S49" s="16">
        <f>'Intra-day'!AJ37*'Intra-day'!AJ$39</f>
        <v>60000</v>
      </c>
      <c r="T49" s="16">
        <f>'Intra-day'!AK37*'Intra-day'!AK$39</f>
        <v>65000</v>
      </c>
      <c r="U49" s="16">
        <f>'Intra-day'!AL37*'Intra-day'!AL$39</f>
        <v>0</v>
      </c>
      <c r="V49" s="17">
        <f>'Intra-day'!AM37*'Intra-day'!AM$39</f>
        <v>0</v>
      </c>
    </row>
    <row r="50" spans="1:22" x14ac:dyDescent="0.25">
      <c r="A50" s="68" t="s">
        <v>62</v>
      </c>
      <c r="B50" s="68"/>
      <c r="C50" s="69" t="s">
        <v>9</v>
      </c>
      <c r="D50" s="69" t="s">
        <v>10</v>
      </c>
      <c r="E50" s="69" t="s">
        <v>11</v>
      </c>
      <c r="F50" s="69" t="s">
        <v>12</v>
      </c>
      <c r="G50" s="69" t="s">
        <v>13</v>
      </c>
      <c r="H50" s="69" t="s">
        <v>14</v>
      </c>
      <c r="I50" s="68" t="s">
        <v>101</v>
      </c>
      <c r="J50" s="69" t="s">
        <v>9</v>
      </c>
      <c r="K50" s="69" t="s">
        <v>10</v>
      </c>
      <c r="L50" s="69" t="s">
        <v>11</v>
      </c>
      <c r="M50" s="69" t="s">
        <v>12</v>
      </c>
      <c r="N50" s="69" t="s">
        <v>13</v>
      </c>
      <c r="O50" s="69" t="s">
        <v>14</v>
      </c>
      <c r="P50" s="68" t="s">
        <v>102</v>
      </c>
      <c r="Q50" s="69" t="s">
        <v>9</v>
      </c>
      <c r="R50" s="69" t="s">
        <v>10</v>
      </c>
      <c r="S50" s="69" t="s">
        <v>11</v>
      </c>
      <c r="T50" s="69" t="s">
        <v>12</v>
      </c>
      <c r="U50" s="69" t="s">
        <v>13</v>
      </c>
      <c r="V50" s="69" t="s">
        <v>14</v>
      </c>
    </row>
    <row r="51" spans="1:22" x14ac:dyDescent="0.25">
      <c r="A51" s="25" t="s">
        <v>0</v>
      </c>
      <c r="B51" s="25" t="s">
        <v>24</v>
      </c>
      <c r="C51" s="18">
        <f>J51+Q51</f>
        <v>0</v>
      </c>
      <c r="D51" s="8">
        <f t="shared" ref="D51:D65" si="41">K51+R51</f>
        <v>0</v>
      </c>
      <c r="E51" s="8">
        <f t="shared" ref="E51:E65" si="42">L51+S51</f>
        <v>0</v>
      </c>
      <c r="F51" s="8">
        <f t="shared" ref="F51:F65" si="43">M51+T51</f>
        <v>0</v>
      </c>
      <c r="G51" s="8">
        <f t="shared" ref="G51:G65" si="44">N51+U51</f>
        <v>0</v>
      </c>
      <c r="H51" s="9">
        <f t="shared" ref="H51:H65" si="45">O51+V51</f>
        <v>0</v>
      </c>
      <c r="I51" s="25" t="s">
        <v>0</v>
      </c>
      <c r="J51" s="18">
        <f>-'Intra-day'!AO43*'Intra-day'!$C43</f>
        <v>0</v>
      </c>
      <c r="K51" s="8">
        <f>-'Intra-day'!AP43*'Intra-day'!$C43</f>
        <v>0</v>
      </c>
      <c r="L51" s="8">
        <f>-'Intra-day'!AQ43*'Intra-day'!$C43</f>
        <v>0</v>
      </c>
      <c r="M51" s="8">
        <f>-'Intra-day'!AR43*'Intra-day'!$C43</f>
        <v>0</v>
      </c>
      <c r="N51" s="8">
        <f>-'Intra-day'!AS43*'Intra-day'!$C43</f>
        <v>0</v>
      </c>
      <c r="O51" s="9">
        <f>-'Intra-day'!AT43*'Intra-day'!$C43</f>
        <v>0</v>
      </c>
      <c r="P51" s="25" t="s">
        <v>0</v>
      </c>
      <c r="Q51" s="18">
        <f>'Intra-day'!AH43*'Intra-day'!AH$59</f>
        <v>0</v>
      </c>
      <c r="R51" s="8">
        <f>'Intra-day'!AI43*'Intra-day'!AI$59</f>
        <v>0</v>
      </c>
      <c r="S51" s="8">
        <f>'Intra-day'!AJ43*'Intra-day'!AJ$59</f>
        <v>0</v>
      </c>
      <c r="T51" s="8">
        <f>'Intra-day'!AK43*'Intra-day'!AK$59</f>
        <v>0</v>
      </c>
      <c r="U51" s="8">
        <f>'Intra-day'!AL43*'Intra-day'!AL$59</f>
        <v>0</v>
      </c>
      <c r="V51" s="9">
        <f>'Intra-day'!AM43*'Intra-day'!AM$59</f>
        <v>0</v>
      </c>
    </row>
    <row r="52" spans="1:22" x14ac:dyDescent="0.25">
      <c r="A52" s="26" t="s">
        <v>1</v>
      </c>
      <c r="B52" s="26" t="s">
        <v>24</v>
      </c>
      <c r="C52" s="19">
        <f t="shared" ref="C52:C65" si="46">J52+Q52</f>
        <v>0</v>
      </c>
      <c r="D52" s="12">
        <f t="shared" si="41"/>
        <v>0</v>
      </c>
      <c r="E52" s="12">
        <f t="shared" si="42"/>
        <v>0</v>
      </c>
      <c r="F52" s="12">
        <f t="shared" si="43"/>
        <v>0</v>
      </c>
      <c r="G52" s="12">
        <f t="shared" si="44"/>
        <v>0</v>
      </c>
      <c r="H52" s="13">
        <f t="shared" si="45"/>
        <v>0</v>
      </c>
      <c r="I52" s="26" t="s">
        <v>1</v>
      </c>
      <c r="J52" s="19">
        <f>-'Intra-day'!AO44*'Intra-day'!$C44</f>
        <v>0</v>
      </c>
      <c r="K52" s="12">
        <f>-'Intra-day'!AP44*'Intra-day'!$C44</f>
        <v>0</v>
      </c>
      <c r="L52" s="12">
        <f>-'Intra-day'!AQ44*'Intra-day'!$C44</f>
        <v>0</v>
      </c>
      <c r="M52" s="12">
        <f>-'Intra-day'!AR44*'Intra-day'!$C44</f>
        <v>0</v>
      </c>
      <c r="N52" s="12">
        <f>-'Intra-day'!AS44*'Intra-day'!$C44</f>
        <v>0</v>
      </c>
      <c r="O52" s="13">
        <f>-'Intra-day'!AT44*'Intra-day'!$C44</f>
        <v>0</v>
      </c>
      <c r="P52" s="26" t="s">
        <v>1</v>
      </c>
      <c r="Q52" s="19">
        <f>'Intra-day'!AH44*'Intra-day'!AH$59</f>
        <v>0</v>
      </c>
      <c r="R52" s="12">
        <f>'Intra-day'!AI44*'Intra-day'!AI$59</f>
        <v>0</v>
      </c>
      <c r="S52" s="12">
        <f>'Intra-day'!AJ44*'Intra-day'!AJ$59</f>
        <v>0</v>
      </c>
      <c r="T52" s="12">
        <f>'Intra-day'!AK44*'Intra-day'!AK$59</f>
        <v>0</v>
      </c>
      <c r="U52" s="12">
        <f>'Intra-day'!AL44*'Intra-day'!AL$59</f>
        <v>0</v>
      </c>
      <c r="V52" s="13">
        <f>'Intra-day'!AM44*'Intra-day'!AM$59</f>
        <v>0</v>
      </c>
    </row>
    <row r="53" spans="1:22" x14ac:dyDescent="0.25">
      <c r="A53" s="26" t="s">
        <v>2</v>
      </c>
      <c r="B53" s="26" t="s">
        <v>24</v>
      </c>
      <c r="C53" s="19">
        <f t="shared" si="46"/>
        <v>0</v>
      </c>
      <c r="D53" s="12">
        <f t="shared" si="41"/>
        <v>0</v>
      </c>
      <c r="E53" s="12">
        <f t="shared" si="42"/>
        <v>0</v>
      </c>
      <c r="F53" s="12">
        <f t="shared" si="43"/>
        <v>0</v>
      </c>
      <c r="G53" s="12">
        <f t="shared" si="44"/>
        <v>0</v>
      </c>
      <c r="H53" s="13">
        <f t="shared" si="45"/>
        <v>0</v>
      </c>
      <c r="I53" s="26" t="s">
        <v>2</v>
      </c>
      <c r="J53" s="19">
        <f>-'Intra-day'!AO45*'Intra-day'!$C45</f>
        <v>0</v>
      </c>
      <c r="K53" s="12">
        <f>-'Intra-day'!AP45*'Intra-day'!$C45</f>
        <v>0</v>
      </c>
      <c r="L53" s="12">
        <f>-'Intra-day'!AQ45*'Intra-day'!$C45</f>
        <v>0</v>
      </c>
      <c r="M53" s="12">
        <f>-'Intra-day'!AR45*'Intra-day'!$C45</f>
        <v>0</v>
      </c>
      <c r="N53" s="12">
        <f>-'Intra-day'!AS45*'Intra-day'!$C45</f>
        <v>0</v>
      </c>
      <c r="O53" s="13">
        <f>-'Intra-day'!AT45*'Intra-day'!$C45</f>
        <v>0</v>
      </c>
      <c r="P53" s="26" t="s">
        <v>2</v>
      </c>
      <c r="Q53" s="19">
        <f>'Intra-day'!AH45*'Intra-day'!AH$59</f>
        <v>0</v>
      </c>
      <c r="R53" s="12">
        <f>'Intra-day'!AI45*'Intra-day'!AI$59</f>
        <v>0</v>
      </c>
      <c r="S53" s="12">
        <f>'Intra-day'!AJ45*'Intra-day'!AJ$59</f>
        <v>0</v>
      </c>
      <c r="T53" s="12">
        <f>'Intra-day'!AK45*'Intra-day'!AK$59</f>
        <v>0</v>
      </c>
      <c r="U53" s="12">
        <f>'Intra-day'!AL45*'Intra-day'!AL$59</f>
        <v>0</v>
      </c>
      <c r="V53" s="13">
        <f>'Intra-day'!AM45*'Intra-day'!AM$59</f>
        <v>0</v>
      </c>
    </row>
    <row r="54" spans="1:22" x14ac:dyDescent="0.25">
      <c r="A54" s="26" t="s">
        <v>3</v>
      </c>
      <c r="B54" s="26" t="s">
        <v>24</v>
      </c>
      <c r="C54" s="19">
        <f t="shared" si="46"/>
        <v>0</v>
      </c>
      <c r="D54" s="12">
        <f t="shared" si="41"/>
        <v>0</v>
      </c>
      <c r="E54" s="12">
        <f t="shared" si="42"/>
        <v>0</v>
      </c>
      <c r="F54" s="12">
        <f t="shared" si="43"/>
        <v>0</v>
      </c>
      <c r="G54" s="12">
        <f t="shared" si="44"/>
        <v>0</v>
      </c>
      <c r="H54" s="13">
        <f t="shared" si="45"/>
        <v>0</v>
      </c>
      <c r="I54" s="26" t="s">
        <v>3</v>
      </c>
      <c r="J54" s="19">
        <f>-'Intra-day'!AO46*'Intra-day'!$C46</f>
        <v>0</v>
      </c>
      <c r="K54" s="12">
        <f>-'Intra-day'!AP46*'Intra-day'!$C46</f>
        <v>0</v>
      </c>
      <c r="L54" s="12">
        <f>-'Intra-day'!AQ46*'Intra-day'!$C46</f>
        <v>0</v>
      </c>
      <c r="M54" s="12">
        <f>-'Intra-day'!AR46*'Intra-day'!$C46</f>
        <v>0</v>
      </c>
      <c r="N54" s="12">
        <f>-'Intra-day'!AS46*'Intra-day'!$C46</f>
        <v>0</v>
      </c>
      <c r="O54" s="13">
        <f>-'Intra-day'!AT46*'Intra-day'!$C46</f>
        <v>0</v>
      </c>
      <c r="P54" s="26" t="s">
        <v>3</v>
      </c>
      <c r="Q54" s="19">
        <f>'Intra-day'!AH46*'Intra-day'!AH$59</f>
        <v>0</v>
      </c>
      <c r="R54" s="12">
        <f>'Intra-day'!AI46*'Intra-day'!AI$59</f>
        <v>0</v>
      </c>
      <c r="S54" s="12">
        <f>'Intra-day'!AJ46*'Intra-day'!AJ$59</f>
        <v>0</v>
      </c>
      <c r="T54" s="12">
        <f>'Intra-day'!AK46*'Intra-day'!AK$59</f>
        <v>0</v>
      </c>
      <c r="U54" s="12">
        <f>'Intra-day'!AL46*'Intra-day'!AL$59</f>
        <v>0</v>
      </c>
      <c r="V54" s="13">
        <f>'Intra-day'!AM46*'Intra-day'!AM$59</f>
        <v>0</v>
      </c>
    </row>
    <row r="55" spans="1:22" x14ac:dyDescent="0.25">
      <c r="A55" s="26" t="s">
        <v>4</v>
      </c>
      <c r="B55" s="26" t="s">
        <v>24</v>
      </c>
      <c r="C55" s="19">
        <f t="shared" si="46"/>
        <v>0</v>
      </c>
      <c r="D55" s="12">
        <f t="shared" si="41"/>
        <v>0</v>
      </c>
      <c r="E55" s="12">
        <f t="shared" si="42"/>
        <v>0</v>
      </c>
      <c r="F55" s="12">
        <f t="shared" si="43"/>
        <v>0</v>
      </c>
      <c r="G55" s="12">
        <f t="shared" si="44"/>
        <v>0</v>
      </c>
      <c r="H55" s="13">
        <f t="shared" si="45"/>
        <v>0</v>
      </c>
      <c r="I55" s="26" t="s">
        <v>4</v>
      </c>
      <c r="J55" s="19">
        <f>-'Intra-day'!AO47*'Intra-day'!$C47</f>
        <v>0</v>
      </c>
      <c r="K55" s="12">
        <f>-'Intra-day'!AP47*'Intra-day'!$C47</f>
        <v>0</v>
      </c>
      <c r="L55" s="12">
        <f>-'Intra-day'!AQ47*'Intra-day'!$C47</f>
        <v>0</v>
      </c>
      <c r="M55" s="12">
        <f>-'Intra-day'!AR47*'Intra-day'!$C47</f>
        <v>0</v>
      </c>
      <c r="N55" s="12">
        <f>-'Intra-day'!AS47*'Intra-day'!$C47</f>
        <v>0</v>
      </c>
      <c r="O55" s="13">
        <f>-'Intra-day'!AT47*'Intra-day'!$C47</f>
        <v>0</v>
      </c>
      <c r="P55" s="26" t="s">
        <v>4</v>
      </c>
      <c r="Q55" s="19">
        <f>'Intra-day'!AH47*'Intra-day'!AH$59</f>
        <v>0</v>
      </c>
      <c r="R55" s="12">
        <f>'Intra-day'!AI47*'Intra-day'!AI$59</f>
        <v>0</v>
      </c>
      <c r="S55" s="12">
        <f>'Intra-day'!AJ47*'Intra-day'!AJ$59</f>
        <v>0</v>
      </c>
      <c r="T55" s="12">
        <f>'Intra-day'!AK47*'Intra-day'!AK$59</f>
        <v>0</v>
      </c>
      <c r="U55" s="12">
        <f>'Intra-day'!AL47*'Intra-day'!AL$59</f>
        <v>0</v>
      </c>
      <c r="V55" s="13">
        <f>'Intra-day'!AM47*'Intra-day'!AM$59</f>
        <v>0</v>
      </c>
    </row>
    <row r="56" spans="1:22" x14ac:dyDescent="0.25">
      <c r="A56" s="26" t="s">
        <v>8</v>
      </c>
      <c r="B56" s="26" t="s">
        <v>24</v>
      </c>
      <c r="C56" s="19">
        <f t="shared" si="46"/>
        <v>0</v>
      </c>
      <c r="D56" s="12">
        <f t="shared" si="41"/>
        <v>0</v>
      </c>
      <c r="E56" s="12">
        <f t="shared" si="42"/>
        <v>0</v>
      </c>
      <c r="F56" s="12">
        <f t="shared" si="43"/>
        <v>0</v>
      </c>
      <c r="G56" s="12">
        <f t="shared" si="44"/>
        <v>0</v>
      </c>
      <c r="H56" s="13">
        <f t="shared" si="45"/>
        <v>0</v>
      </c>
      <c r="I56" s="26" t="s">
        <v>8</v>
      </c>
      <c r="J56" s="19">
        <f>-'Intra-day'!AO48*'Intra-day'!$C48</f>
        <v>0</v>
      </c>
      <c r="K56" s="12">
        <f>-'Intra-day'!AP48*'Intra-day'!$C48</f>
        <v>0</v>
      </c>
      <c r="L56" s="12">
        <f>-'Intra-day'!AQ48*'Intra-day'!$C48</f>
        <v>0</v>
      </c>
      <c r="M56" s="12">
        <f>-'Intra-day'!AR48*'Intra-day'!$C48</f>
        <v>0</v>
      </c>
      <c r="N56" s="12">
        <f>-'Intra-day'!AS48*'Intra-day'!$C48</f>
        <v>0</v>
      </c>
      <c r="O56" s="13">
        <f>-'Intra-day'!AT48*'Intra-day'!$C48</f>
        <v>0</v>
      </c>
      <c r="P56" s="26" t="s">
        <v>8</v>
      </c>
      <c r="Q56" s="19">
        <f>'Intra-day'!AH48*'Intra-day'!AH$59</f>
        <v>0</v>
      </c>
      <c r="R56" s="12">
        <f>'Intra-day'!AI48*'Intra-day'!AI$59</f>
        <v>0</v>
      </c>
      <c r="S56" s="12">
        <f>'Intra-day'!AJ48*'Intra-day'!AJ$59</f>
        <v>0</v>
      </c>
      <c r="T56" s="12">
        <f>'Intra-day'!AK48*'Intra-day'!AK$59</f>
        <v>0</v>
      </c>
      <c r="U56" s="12">
        <f>'Intra-day'!AL48*'Intra-day'!AL$59</f>
        <v>0</v>
      </c>
      <c r="V56" s="13">
        <f>'Intra-day'!AM48*'Intra-day'!AM$59</f>
        <v>0</v>
      </c>
    </row>
    <row r="57" spans="1:22" x14ac:dyDescent="0.25">
      <c r="A57" s="26" t="s">
        <v>16</v>
      </c>
      <c r="B57" s="26" t="s">
        <v>15</v>
      </c>
      <c r="C57" s="19">
        <f t="shared" si="46"/>
        <v>0</v>
      </c>
      <c r="D57" s="12">
        <f t="shared" si="41"/>
        <v>0</v>
      </c>
      <c r="E57" s="12">
        <f t="shared" si="42"/>
        <v>0</v>
      </c>
      <c r="F57" s="12">
        <f t="shared" si="43"/>
        <v>0</v>
      </c>
      <c r="G57" s="12">
        <f t="shared" si="44"/>
        <v>0</v>
      </c>
      <c r="H57" s="13">
        <f t="shared" si="45"/>
        <v>0</v>
      </c>
      <c r="I57" s="26" t="s">
        <v>16</v>
      </c>
      <c r="J57" s="19">
        <f>-'Intra-day'!AO49*'Intra-day'!$C49</f>
        <v>0</v>
      </c>
      <c r="K57" s="12">
        <f>-'Intra-day'!AP49*'Intra-day'!$C49</f>
        <v>0</v>
      </c>
      <c r="L57" s="12">
        <f>-'Intra-day'!AQ49*'Intra-day'!$C49</f>
        <v>0</v>
      </c>
      <c r="M57" s="12">
        <f>-'Intra-day'!AR49*'Intra-day'!$C49</f>
        <v>0</v>
      </c>
      <c r="N57" s="12">
        <f>-'Intra-day'!AS49*'Intra-day'!$C49</f>
        <v>0</v>
      </c>
      <c r="O57" s="13">
        <f>-'Intra-day'!AT49*'Intra-day'!$C49</f>
        <v>0</v>
      </c>
      <c r="P57" s="26" t="s">
        <v>16</v>
      </c>
      <c r="Q57" s="19">
        <f>'Intra-day'!AH49*'Intra-day'!AH$59</f>
        <v>0</v>
      </c>
      <c r="R57" s="12">
        <f>'Intra-day'!AI49*'Intra-day'!AI$59</f>
        <v>0</v>
      </c>
      <c r="S57" s="12">
        <f>'Intra-day'!AJ49*'Intra-day'!AJ$59</f>
        <v>0</v>
      </c>
      <c r="T57" s="12">
        <f>'Intra-day'!AK49*'Intra-day'!AK$59</f>
        <v>0</v>
      </c>
      <c r="U57" s="12">
        <f>'Intra-day'!AL49*'Intra-day'!AL$59</f>
        <v>0</v>
      </c>
      <c r="V57" s="13">
        <f>'Intra-day'!AM49*'Intra-day'!AM$59</f>
        <v>0</v>
      </c>
    </row>
    <row r="58" spans="1:22" x14ac:dyDescent="0.25">
      <c r="A58" s="26" t="s">
        <v>17</v>
      </c>
      <c r="B58" s="26" t="s">
        <v>15</v>
      </c>
      <c r="C58" s="19">
        <f t="shared" si="46"/>
        <v>0</v>
      </c>
      <c r="D58" s="12">
        <f t="shared" si="41"/>
        <v>0</v>
      </c>
      <c r="E58" s="12">
        <f t="shared" si="42"/>
        <v>0</v>
      </c>
      <c r="F58" s="12">
        <f t="shared" si="43"/>
        <v>0</v>
      </c>
      <c r="G58" s="12">
        <f t="shared" si="44"/>
        <v>0</v>
      </c>
      <c r="H58" s="13">
        <f t="shared" si="45"/>
        <v>0</v>
      </c>
      <c r="I58" s="26" t="s">
        <v>17</v>
      </c>
      <c r="J58" s="19">
        <f>-'Intra-day'!AO50*'Intra-day'!$C50</f>
        <v>0</v>
      </c>
      <c r="K58" s="12">
        <f>-'Intra-day'!AP50*'Intra-day'!$C50</f>
        <v>0</v>
      </c>
      <c r="L58" s="12">
        <f>-'Intra-day'!AQ50*'Intra-day'!$C50</f>
        <v>0</v>
      </c>
      <c r="M58" s="12">
        <f>-'Intra-day'!AR50*'Intra-day'!$C50</f>
        <v>0</v>
      </c>
      <c r="N58" s="12">
        <f>-'Intra-day'!AS50*'Intra-day'!$C50</f>
        <v>0</v>
      </c>
      <c r="O58" s="13">
        <f>-'Intra-day'!AT50*'Intra-day'!$C50</f>
        <v>0</v>
      </c>
      <c r="P58" s="26" t="s">
        <v>17</v>
      </c>
      <c r="Q58" s="19">
        <f>'Intra-day'!AH50*'Intra-day'!AH$59</f>
        <v>0</v>
      </c>
      <c r="R58" s="12">
        <f>'Intra-day'!AI50*'Intra-day'!AI$59</f>
        <v>0</v>
      </c>
      <c r="S58" s="12">
        <f>'Intra-day'!AJ50*'Intra-day'!AJ$59</f>
        <v>0</v>
      </c>
      <c r="T58" s="12">
        <f>'Intra-day'!AK50*'Intra-day'!AK$59</f>
        <v>0</v>
      </c>
      <c r="U58" s="12">
        <f>'Intra-day'!AL50*'Intra-day'!AL$59</f>
        <v>0</v>
      </c>
      <c r="V58" s="13">
        <f>'Intra-day'!AM50*'Intra-day'!AM$59</f>
        <v>0</v>
      </c>
    </row>
    <row r="59" spans="1:22" x14ac:dyDescent="0.25">
      <c r="A59" s="26" t="s">
        <v>18</v>
      </c>
      <c r="B59" s="26" t="s">
        <v>15</v>
      </c>
      <c r="C59" s="19">
        <f t="shared" si="46"/>
        <v>0</v>
      </c>
      <c r="D59" s="12">
        <f t="shared" si="41"/>
        <v>0</v>
      </c>
      <c r="E59" s="12">
        <f t="shared" si="42"/>
        <v>0</v>
      </c>
      <c r="F59" s="12">
        <f t="shared" si="43"/>
        <v>0</v>
      </c>
      <c r="G59" s="12">
        <f t="shared" si="44"/>
        <v>0</v>
      </c>
      <c r="H59" s="13">
        <f t="shared" si="45"/>
        <v>0</v>
      </c>
      <c r="I59" s="26" t="s">
        <v>18</v>
      </c>
      <c r="J59" s="19">
        <f>-'Intra-day'!AO51*'Intra-day'!$C51</f>
        <v>0</v>
      </c>
      <c r="K59" s="12">
        <f>-'Intra-day'!AP51*'Intra-day'!$C51</f>
        <v>0</v>
      </c>
      <c r="L59" s="12">
        <f>-'Intra-day'!AQ51*'Intra-day'!$C51</f>
        <v>0</v>
      </c>
      <c r="M59" s="12">
        <f>-'Intra-day'!AR51*'Intra-day'!$C51</f>
        <v>0</v>
      </c>
      <c r="N59" s="12">
        <f>-'Intra-day'!AS51*'Intra-day'!$C51</f>
        <v>0</v>
      </c>
      <c r="O59" s="13">
        <f>-'Intra-day'!AT51*'Intra-day'!$C51</f>
        <v>0</v>
      </c>
      <c r="P59" s="26" t="s">
        <v>18</v>
      </c>
      <c r="Q59" s="19">
        <f>'Intra-day'!AH51*'Intra-day'!AH$59</f>
        <v>0</v>
      </c>
      <c r="R59" s="12">
        <f>'Intra-day'!AI51*'Intra-day'!AI$59</f>
        <v>0</v>
      </c>
      <c r="S59" s="12">
        <f>'Intra-day'!AJ51*'Intra-day'!AJ$59</f>
        <v>0</v>
      </c>
      <c r="T59" s="12">
        <f>'Intra-day'!AK51*'Intra-day'!AK$59</f>
        <v>0</v>
      </c>
      <c r="U59" s="12">
        <f>'Intra-day'!AL51*'Intra-day'!AL$59</f>
        <v>0</v>
      </c>
      <c r="V59" s="13">
        <f>'Intra-day'!AM51*'Intra-day'!AM$59</f>
        <v>0</v>
      </c>
    </row>
    <row r="60" spans="1:22" x14ac:dyDescent="0.25">
      <c r="A60" s="26" t="s">
        <v>5</v>
      </c>
      <c r="B60" s="26" t="s">
        <v>24</v>
      </c>
      <c r="C60" s="19">
        <f t="shared" si="46"/>
        <v>0</v>
      </c>
      <c r="D60" s="12">
        <f t="shared" si="41"/>
        <v>0</v>
      </c>
      <c r="E60" s="12">
        <f t="shared" si="42"/>
        <v>0</v>
      </c>
      <c r="F60" s="12">
        <f t="shared" si="43"/>
        <v>0</v>
      </c>
      <c r="G60" s="12">
        <f t="shared" si="44"/>
        <v>0</v>
      </c>
      <c r="H60" s="13">
        <f t="shared" si="45"/>
        <v>0</v>
      </c>
      <c r="I60" s="26" t="s">
        <v>5</v>
      </c>
      <c r="J60" s="19">
        <f>-'Intra-day'!AO52*'Intra-day'!$C52</f>
        <v>0</v>
      </c>
      <c r="K60" s="12">
        <f>-'Intra-day'!AP52*'Intra-day'!$C52</f>
        <v>0</v>
      </c>
      <c r="L60" s="12">
        <f>-'Intra-day'!AQ52*'Intra-day'!$C52</f>
        <v>0</v>
      </c>
      <c r="M60" s="12">
        <f>-'Intra-day'!AR52*'Intra-day'!$C52</f>
        <v>0</v>
      </c>
      <c r="N60" s="12">
        <f>-'Intra-day'!AS52*'Intra-day'!$C52</f>
        <v>0</v>
      </c>
      <c r="O60" s="13">
        <f>-'Intra-day'!AT52*'Intra-day'!$C52</f>
        <v>0</v>
      </c>
      <c r="P60" s="26" t="s">
        <v>5</v>
      </c>
      <c r="Q60" s="19">
        <f>'Intra-day'!AH52*'Intra-day'!AH$59</f>
        <v>0</v>
      </c>
      <c r="R60" s="12">
        <f>'Intra-day'!AI52*'Intra-day'!AI$59</f>
        <v>0</v>
      </c>
      <c r="S60" s="12">
        <f>'Intra-day'!AJ52*'Intra-day'!AJ$59</f>
        <v>0</v>
      </c>
      <c r="T60" s="12">
        <f>'Intra-day'!AK52*'Intra-day'!AK$59</f>
        <v>0</v>
      </c>
      <c r="U60" s="12">
        <f>'Intra-day'!AL52*'Intra-day'!AL$59</f>
        <v>0</v>
      </c>
      <c r="V60" s="13">
        <f>'Intra-day'!AM52*'Intra-day'!AM$59</f>
        <v>0</v>
      </c>
    </row>
    <row r="61" spans="1:22" x14ac:dyDescent="0.25">
      <c r="A61" s="26" t="s">
        <v>19</v>
      </c>
      <c r="B61" s="26" t="s">
        <v>15</v>
      </c>
      <c r="C61" s="19">
        <f t="shared" si="46"/>
        <v>0</v>
      </c>
      <c r="D61" s="12">
        <f t="shared" si="41"/>
        <v>0</v>
      </c>
      <c r="E61" s="12">
        <f t="shared" si="42"/>
        <v>0</v>
      </c>
      <c r="F61" s="12">
        <f t="shared" si="43"/>
        <v>0</v>
      </c>
      <c r="G61" s="12">
        <f t="shared" si="44"/>
        <v>0</v>
      </c>
      <c r="H61" s="13">
        <f t="shared" si="45"/>
        <v>0</v>
      </c>
      <c r="I61" s="26" t="s">
        <v>19</v>
      </c>
      <c r="J61" s="19">
        <f>-'Intra-day'!AO53*'Intra-day'!$C53</f>
        <v>0</v>
      </c>
      <c r="K61" s="12">
        <f>-'Intra-day'!AP53*'Intra-day'!$C53</f>
        <v>0</v>
      </c>
      <c r="L61" s="12">
        <f>-'Intra-day'!AQ53*'Intra-day'!$C53</f>
        <v>0</v>
      </c>
      <c r="M61" s="12">
        <f>-'Intra-day'!AR53*'Intra-day'!$C53</f>
        <v>0</v>
      </c>
      <c r="N61" s="12">
        <f>-'Intra-day'!AS53*'Intra-day'!$C53</f>
        <v>0</v>
      </c>
      <c r="O61" s="13">
        <f>-'Intra-day'!AT53*'Intra-day'!$C53</f>
        <v>0</v>
      </c>
      <c r="P61" s="26" t="s">
        <v>19</v>
      </c>
      <c r="Q61" s="19">
        <f>'Intra-day'!AH53*'Intra-day'!AH$59</f>
        <v>0</v>
      </c>
      <c r="R61" s="12">
        <f>'Intra-day'!AI53*'Intra-day'!AI$59</f>
        <v>0</v>
      </c>
      <c r="S61" s="12">
        <f>'Intra-day'!AJ53*'Intra-day'!AJ$59</f>
        <v>0</v>
      </c>
      <c r="T61" s="12">
        <f>'Intra-day'!AK53*'Intra-day'!AK$59</f>
        <v>0</v>
      </c>
      <c r="U61" s="12">
        <f>'Intra-day'!AL53*'Intra-day'!AL$59</f>
        <v>0</v>
      </c>
      <c r="V61" s="13">
        <f>'Intra-day'!AM53*'Intra-day'!AM$59</f>
        <v>0</v>
      </c>
    </row>
    <row r="62" spans="1:22" x14ac:dyDescent="0.25">
      <c r="A62" s="26" t="s">
        <v>20</v>
      </c>
      <c r="B62" s="26" t="s">
        <v>15</v>
      </c>
      <c r="C62" s="19">
        <f t="shared" si="46"/>
        <v>0</v>
      </c>
      <c r="D62" s="12">
        <f t="shared" si="41"/>
        <v>0</v>
      </c>
      <c r="E62" s="12">
        <f t="shared" si="42"/>
        <v>0</v>
      </c>
      <c r="F62" s="12">
        <f t="shared" si="43"/>
        <v>0</v>
      </c>
      <c r="G62" s="12">
        <f t="shared" si="44"/>
        <v>0</v>
      </c>
      <c r="H62" s="13">
        <f t="shared" si="45"/>
        <v>0</v>
      </c>
      <c r="I62" s="26" t="s">
        <v>20</v>
      </c>
      <c r="J62" s="19">
        <f>-'Intra-day'!AO54*'Intra-day'!$C54</f>
        <v>0</v>
      </c>
      <c r="K62" s="12">
        <f>-'Intra-day'!AP54*'Intra-day'!$C54</f>
        <v>0</v>
      </c>
      <c r="L62" s="12">
        <f>-'Intra-day'!AQ54*'Intra-day'!$C54</f>
        <v>0</v>
      </c>
      <c r="M62" s="12">
        <f>-'Intra-day'!AR54*'Intra-day'!$C54</f>
        <v>0</v>
      </c>
      <c r="N62" s="12">
        <f>-'Intra-day'!AS54*'Intra-day'!$C54</f>
        <v>0</v>
      </c>
      <c r="O62" s="13">
        <f>-'Intra-day'!AT54*'Intra-day'!$C54</f>
        <v>0</v>
      </c>
      <c r="P62" s="26" t="s">
        <v>20</v>
      </c>
      <c r="Q62" s="19">
        <f>'Intra-day'!AH54*'Intra-day'!AH$59</f>
        <v>0</v>
      </c>
      <c r="R62" s="12">
        <f>'Intra-day'!AI54*'Intra-day'!AI$59</f>
        <v>0</v>
      </c>
      <c r="S62" s="12">
        <f>'Intra-day'!AJ54*'Intra-day'!AJ$59</f>
        <v>0</v>
      </c>
      <c r="T62" s="12">
        <f>'Intra-day'!AK54*'Intra-day'!AK$59</f>
        <v>0</v>
      </c>
      <c r="U62" s="12">
        <f>'Intra-day'!AL54*'Intra-day'!AL$59</f>
        <v>0</v>
      </c>
      <c r="V62" s="13">
        <f>'Intra-day'!AM54*'Intra-day'!AM$59</f>
        <v>0</v>
      </c>
    </row>
    <row r="63" spans="1:22" x14ac:dyDescent="0.25">
      <c r="A63" s="26" t="s">
        <v>8</v>
      </c>
      <c r="B63" s="26" t="s">
        <v>15</v>
      </c>
      <c r="C63" s="19">
        <f t="shared" si="46"/>
        <v>0</v>
      </c>
      <c r="D63" s="12">
        <f t="shared" si="41"/>
        <v>0</v>
      </c>
      <c r="E63" s="12">
        <f t="shared" si="42"/>
        <v>0</v>
      </c>
      <c r="F63" s="12">
        <f t="shared" si="43"/>
        <v>0</v>
      </c>
      <c r="G63" s="12">
        <f t="shared" si="44"/>
        <v>0</v>
      </c>
      <c r="H63" s="13">
        <f t="shared" si="45"/>
        <v>0</v>
      </c>
      <c r="I63" s="26" t="s">
        <v>8</v>
      </c>
      <c r="J63" s="19">
        <f>-'Intra-day'!AO55*'Intra-day'!$C55</f>
        <v>0</v>
      </c>
      <c r="K63" s="12">
        <f>-'Intra-day'!AP55*'Intra-day'!$C55</f>
        <v>0</v>
      </c>
      <c r="L63" s="12">
        <f>-'Intra-day'!AQ55*'Intra-day'!$C55</f>
        <v>0</v>
      </c>
      <c r="M63" s="12">
        <f>-'Intra-day'!AR55*'Intra-day'!$C55</f>
        <v>0</v>
      </c>
      <c r="N63" s="12">
        <f>-'Intra-day'!AS55*'Intra-day'!$C55</f>
        <v>0</v>
      </c>
      <c r="O63" s="13">
        <f>-'Intra-day'!AT55*'Intra-day'!$C55</f>
        <v>0</v>
      </c>
      <c r="P63" s="26" t="s">
        <v>8</v>
      </c>
      <c r="Q63" s="19">
        <f>'Intra-day'!AH55*'Intra-day'!AH$59</f>
        <v>0</v>
      </c>
      <c r="R63" s="12">
        <f>'Intra-day'!AI55*'Intra-day'!AI$59</f>
        <v>0</v>
      </c>
      <c r="S63" s="12">
        <f>'Intra-day'!AJ55*'Intra-day'!AJ$59</f>
        <v>0</v>
      </c>
      <c r="T63" s="12">
        <f>'Intra-day'!AK55*'Intra-day'!AK$59</f>
        <v>0</v>
      </c>
      <c r="U63" s="12">
        <f>'Intra-day'!AL55*'Intra-day'!AL$59</f>
        <v>0</v>
      </c>
      <c r="V63" s="13">
        <f>'Intra-day'!AM55*'Intra-day'!AM$59</f>
        <v>0</v>
      </c>
    </row>
    <row r="64" spans="1:22" x14ac:dyDescent="0.25">
      <c r="A64" s="26" t="s">
        <v>59</v>
      </c>
      <c r="B64" s="26" t="s">
        <v>15</v>
      </c>
      <c r="C64" s="19">
        <f t="shared" si="46"/>
        <v>0</v>
      </c>
      <c r="D64" s="12">
        <f t="shared" si="41"/>
        <v>0</v>
      </c>
      <c r="E64" s="12">
        <f t="shared" si="42"/>
        <v>0</v>
      </c>
      <c r="F64" s="12">
        <f t="shared" si="43"/>
        <v>0</v>
      </c>
      <c r="G64" s="12">
        <f t="shared" si="44"/>
        <v>0</v>
      </c>
      <c r="H64" s="13">
        <f t="shared" si="45"/>
        <v>0</v>
      </c>
      <c r="I64" s="26" t="s">
        <v>59</v>
      </c>
      <c r="J64" s="19">
        <f>-'Intra-day'!AO56*'Intra-day'!$C56</f>
        <v>0</v>
      </c>
      <c r="K64" s="12">
        <f>-'Intra-day'!AP56*'Intra-day'!$C56</f>
        <v>0</v>
      </c>
      <c r="L64" s="12">
        <f>-'Intra-day'!AQ56*'Intra-day'!$C56</f>
        <v>0</v>
      </c>
      <c r="M64" s="12">
        <f>-'Intra-day'!AR56*'Intra-day'!$C56</f>
        <v>0</v>
      </c>
      <c r="N64" s="12">
        <f>-'Intra-day'!AS56*'Intra-day'!$C56</f>
        <v>0</v>
      </c>
      <c r="O64" s="13">
        <f>-'Intra-day'!AT56*'Intra-day'!$C56</f>
        <v>0</v>
      </c>
      <c r="P64" s="26" t="s">
        <v>59</v>
      </c>
      <c r="Q64" s="19">
        <f>'Intra-day'!AH56*'Intra-day'!AH$59</f>
        <v>0</v>
      </c>
      <c r="R64" s="12">
        <f>'Intra-day'!AI56*'Intra-day'!AI$59</f>
        <v>0</v>
      </c>
      <c r="S64" s="12">
        <f>'Intra-day'!AJ56*'Intra-day'!AJ$59</f>
        <v>0</v>
      </c>
      <c r="T64" s="12">
        <f>'Intra-day'!AK56*'Intra-day'!AK$59</f>
        <v>0</v>
      </c>
      <c r="U64" s="12">
        <f>'Intra-day'!AL56*'Intra-day'!AL$59</f>
        <v>0</v>
      </c>
      <c r="V64" s="13">
        <f>'Intra-day'!AM56*'Intra-day'!AM$59</f>
        <v>0</v>
      </c>
    </row>
    <row r="65" spans="1:22" x14ac:dyDescent="0.25">
      <c r="A65" s="27" t="s">
        <v>33</v>
      </c>
      <c r="B65" s="27"/>
      <c r="C65" s="20">
        <f t="shared" si="46"/>
        <v>0</v>
      </c>
      <c r="D65" s="16">
        <f t="shared" si="41"/>
        <v>0</v>
      </c>
      <c r="E65" s="16">
        <f t="shared" si="42"/>
        <v>0</v>
      </c>
      <c r="F65" s="16">
        <f t="shared" si="43"/>
        <v>0</v>
      </c>
      <c r="G65" s="16">
        <f t="shared" si="44"/>
        <v>0</v>
      </c>
      <c r="H65" s="17">
        <f t="shared" si="45"/>
        <v>0</v>
      </c>
      <c r="I65" s="27" t="s">
        <v>33</v>
      </c>
      <c r="J65" s="20">
        <f>SUM(J51:J64)</f>
        <v>0</v>
      </c>
      <c r="K65" s="16">
        <f t="shared" ref="K65" si="47">SUM(K51:K64)</f>
        <v>0</v>
      </c>
      <c r="L65" s="16">
        <f t="shared" ref="L65" si="48">SUM(L51:L64)</f>
        <v>0</v>
      </c>
      <c r="M65" s="16">
        <f t="shared" ref="M65" si="49">SUM(M51:M64)</f>
        <v>0</v>
      </c>
      <c r="N65" s="16">
        <f t="shared" ref="N65" si="50">SUM(N51:N64)</f>
        <v>0</v>
      </c>
      <c r="O65" s="17">
        <f t="shared" ref="O65" si="51">SUM(O51:O64)</f>
        <v>0</v>
      </c>
      <c r="P65" s="27" t="s">
        <v>33</v>
      </c>
      <c r="Q65" s="20">
        <f>'Intra-day'!AH53*'Intra-day'!AH$39</f>
        <v>0</v>
      </c>
      <c r="R65" s="16">
        <f>'Intra-day'!AI53*'Intra-day'!AI$39</f>
        <v>0</v>
      </c>
      <c r="S65" s="16">
        <f>'Intra-day'!AJ53*'Intra-day'!AJ$39</f>
        <v>0</v>
      </c>
      <c r="T65" s="16">
        <f>'Intra-day'!AK53*'Intra-day'!AK$39</f>
        <v>0</v>
      </c>
      <c r="U65" s="16">
        <f>'Intra-day'!AL53*'Intra-day'!AL$39</f>
        <v>0</v>
      </c>
      <c r="V65" s="17">
        <f>'Intra-day'!AM53*'Intra-day'!AM$39</f>
        <v>0</v>
      </c>
    </row>
    <row r="66" spans="1:22" x14ac:dyDescent="0.25">
      <c r="A66" s="68" t="s">
        <v>63</v>
      </c>
      <c r="B66" s="68"/>
      <c r="C66" s="69" t="s">
        <v>9</v>
      </c>
      <c r="D66" s="69" t="s">
        <v>10</v>
      </c>
      <c r="E66" s="69" t="s">
        <v>11</v>
      </c>
      <c r="F66" s="69" t="s">
        <v>12</v>
      </c>
      <c r="G66" s="69" t="s">
        <v>13</v>
      </c>
      <c r="H66" s="69" t="s">
        <v>14</v>
      </c>
      <c r="I66" s="68" t="s">
        <v>103</v>
      </c>
      <c r="J66" s="69" t="s">
        <v>9</v>
      </c>
      <c r="K66" s="69" t="s">
        <v>10</v>
      </c>
      <c r="L66" s="69" t="s">
        <v>11</v>
      </c>
      <c r="M66" s="69" t="s">
        <v>12</v>
      </c>
      <c r="N66" s="69" t="s">
        <v>13</v>
      </c>
      <c r="O66" s="69" t="s">
        <v>14</v>
      </c>
      <c r="P66" s="68" t="s">
        <v>104</v>
      </c>
      <c r="Q66" s="69" t="s">
        <v>9</v>
      </c>
      <c r="R66" s="69" t="s">
        <v>10</v>
      </c>
      <c r="S66" s="69" t="s">
        <v>11</v>
      </c>
      <c r="T66" s="69" t="s">
        <v>12</v>
      </c>
      <c r="U66" s="69" t="s">
        <v>13</v>
      </c>
      <c r="V66" s="69" t="s">
        <v>14</v>
      </c>
    </row>
    <row r="67" spans="1:22" x14ac:dyDescent="0.25">
      <c r="A67" s="25" t="s">
        <v>0</v>
      </c>
      <c r="B67" s="25" t="s">
        <v>24</v>
      </c>
      <c r="C67" s="18">
        <f>J67+Q67</f>
        <v>0</v>
      </c>
      <c r="D67" s="8">
        <f t="shared" ref="D67:D81" si="52">K67+R67</f>
        <v>0</v>
      </c>
      <c r="E67" s="8">
        <f t="shared" ref="E67:E81" si="53">L67+S67</f>
        <v>0</v>
      </c>
      <c r="F67" s="8">
        <f t="shared" ref="F67:F81" si="54">M67+T67</f>
        <v>0</v>
      </c>
      <c r="G67" s="8">
        <f t="shared" ref="G67:G81" si="55">N67+U67</f>
        <v>0</v>
      </c>
      <c r="H67" s="9">
        <f t="shared" ref="H67:H81" si="56">O67+V67</f>
        <v>0</v>
      </c>
      <c r="I67" s="25" t="s">
        <v>0</v>
      </c>
      <c r="J67" s="18">
        <f>-'Intra-day'!AO63*'Intra-day'!$C63</f>
        <v>0</v>
      </c>
      <c r="K67" s="8">
        <f>-'Intra-day'!AP63*'Intra-day'!$C63</f>
        <v>0</v>
      </c>
      <c r="L67" s="8">
        <f>-'Intra-day'!AQ63*'Intra-day'!$C63</f>
        <v>0</v>
      </c>
      <c r="M67" s="8">
        <f>-'Intra-day'!AR63*'Intra-day'!$C63</f>
        <v>0</v>
      </c>
      <c r="N67" s="8">
        <f>-'Intra-day'!AS63*'Intra-day'!$C63</f>
        <v>0</v>
      </c>
      <c r="O67" s="9">
        <f>-'Intra-day'!AT63*'Intra-day'!$C63</f>
        <v>0</v>
      </c>
      <c r="P67" s="25" t="s">
        <v>0</v>
      </c>
      <c r="Q67" s="18">
        <f>'Intra-day'!AH63*'Intra-day'!AH$79</f>
        <v>0</v>
      </c>
      <c r="R67" s="8">
        <f>'Intra-day'!AI63*'Intra-day'!AI$79</f>
        <v>0</v>
      </c>
      <c r="S67" s="8">
        <f>'Intra-day'!AJ63*'Intra-day'!AJ$79</f>
        <v>0</v>
      </c>
      <c r="T67" s="8">
        <f>'Intra-day'!AK63*'Intra-day'!AK$79</f>
        <v>0</v>
      </c>
      <c r="U67" s="8">
        <f>'Intra-day'!AL63*'Intra-day'!AL$79</f>
        <v>0</v>
      </c>
      <c r="V67" s="9">
        <f>'Intra-day'!AM63*'Intra-day'!AM$79</f>
        <v>0</v>
      </c>
    </row>
    <row r="68" spans="1:22" x14ac:dyDescent="0.25">
      <c r="A68" s="26" t="s">
        <v>1</v>
      </c>
      <c r="B68" s="26" t="s">
        <v>24</v>
      </c>
      <c r="C68" s="19">
        <f t="shared" ref="C68:C81" si="57">J68+Q68</f>
        <v>0</v>
      </c>
      <c r="D68" s="12">
        <f t="shared" si="52"/>
        <v>0</v>
      </c>
      <c r="E68" s="12">
        <f t="shared" si="53"/>
        <v>0</v>
      </c>
      <c r="F68" s="12">
        <f t="shared" si="54"/>
        <v>0</v>
      </c>
      <c r="G68" s="12">
        <f t="shared" si="55"/>
        <v>0</v>
      </c>
      <c r="H68" s="13">
        <f t="shared" si="56"/>
        <v>0</v>
      </c>
      <c r="I68" s="26" t="s">
        <v>1</v>
      </c>
      <c r="J68" s="19">
        <f>-'Intra-day'!AO64*'Intra-day'!$C64</f>
        <v>0</v>
      </c>
      <c r="K68" s="12">
        <f>-'Intra-day'!AP64*'Intra-day'!$C64</f>
        <v>0</v>
      </c>
      <c r="L68" s="12">
        <f>-'Intra-day'!AQ64*'Intra-day'!$C64</f>
        <v>0</v>
      </c>
      <c r="M68" s="12">
        <f>-'Intra-day'!AR64*'Intra-day'!$C64</f>
        <v>0</v>
      </c>
      <c r="N68" s="12">
        <f>-'Intra-day'!AS64*'Intra-day'!$C64</f>
        <v>0</v>
      </c>
      <c r="O68" s="13">
        <f>-'Intra-day'!AT64*'Intra-day'!$C64</f>
        <v>0</v>
      </c>
      <c r="P68" s="26" t="s">
        <v>1</v>
      </c>
      <c r="Q68" s="19">
        <f>'Intra-day'!AH64*'Intra-day'!AH$79</f>
        <v>0</v>
      </c>
      <c r="R68" s="12">
        <f>'Intra-day'!AI64*'Intra-day'!AI$79</f>
        <v>0</v>
      </c>
      <c r="S68" s="12">
        <f>'Intra-day'!AJ64*'Intra-day'!AJ$79</f>
        <v>0</v>
      </c>
      <c r="T68" s="12">
        <f>'Intra-day'!AK64*'Intra-day'!AK$79</f>
        <v>0</v>
      </c>
      <c r="U68" s="12">
        <f>'Intra-day'!AL64*'Intra-day'!AL$79</f>
        <v>0</v>
      </c>
      <c r="V68" s="13">
        <f>'Intra-day'!AM64*'Intra-day'!AM$79</f>
        <v>0</v>
      </c>
    </row>
    <row r="69" spans="1:22" x14ac:dyDescent="0.25">
      <c r="A69" s="26" t="s">
        <v>2</v>
      </c>
      <c r="B69" s="26" t="s">
        <v>24</v>
      </c>
      <c r="C69" s="19">
        <f t="shared" si="57"/>
        <v>0</v>
      </c>
      <c r="D69" s="12">
        <f t="shared" si="52"/>
        <v>0</v>
      </c>
      <c r="E69" s="12">
        <f t="shared" si="53"/>
        <v>0</v>
      </c>
      <c r="F69" s="12">
        <f t="shared" si="54"/>
        <v>0</v>
      </c>
      <c r="G69" s="12">
        <f t="shared" si="55"/>
        <v>10000</v>
      </c>
      <c r="H69" s="13">
        <f t="shared" si="56"/>
        <v>30000</v>
      </c>
      <c r="I69" s="26" t="s">
        <v>2</v>
      </c>
      <c r="J69" s="19">
        <f>-'Intra-day'!AO65*'Intra-day'!$C65</f>
        <v>0</v>
      </c>
      <c r="K69" s="12">
        <f>-'Intra-day'!AP65*'Intra-day'!$C65</f>
        <v>0</v>
      </c>
      <c r="L69" s="12">
        <f>-'Intra-day'!AQ65*'Intra-day'!$C65</f>
        <v>0</v>
      </c>
      <c r="M69" s="12">
        <f>-'Intra-day'!AR65*'Intra-day'!$C65</f>
        <v>0</v>
      </c>
      <c r="N69" s="12">
        <f>-'Intra-day'!AS65*'Intra-day'!$C65</f>
        <v>0</v>
      </c>
      <c r="O69" s="13">
        <f>-'Intra-day'!AT65*'Intra-day'!$C65</f>
        <v>0</v>
      </c>
      <c r="P69" s="26" t="s">
        <v>2</v>
      </c>
      <c r="Q69" s="19">
        <f>'Intra-day'!AH65*'Intra-day'!AH$79</f>
        <v>0</v>
      </c>
      <c r="R69" s="12">
        <f>'Intra-day'!AI65*'Intra-day'!AI$79</f>
        <v>0</v>
      </c>
      <c r="S69" s="12">
        <f>'Intra-day'!AJ65*'Intra-day'!AJ$79</f>
        <v>0</v>
      </c>
      <c r="T69" s="12">
        <f>'Intra-day'!AK65*'Intra-day'!AK$79</f>
        <v>0</v>
      </c>
      <c r="U69" s="12">
        <f>'Intra-day'!AL65*'Intra-day'!AL$79</f>
        <v>10000</v>
      </c>
      <c r="V69" s="13">
        <f>'Intra-day'!AM65*'Intra-day'!AM$79</f>
        <v>30000</v>
      </c>
    </row>
    <row r="70" spans="1:22" x14ac:dyDescent="0.25">
      <c r="A70" s="26" t="s">
        <v>3</v>
      </c>
      <c r="B70" s="26" t="s">
        <v>24</v>
      </c>
      <c r="C70" s="19">
        <f t="shared" si="57"/>
        <v>0</v>
      </c>
      <c r="D70" s="12">
        <f t="shared" si="52"/>
        <v>0</v>
      </c>
      <c r="E70" s="12">
        <f t="shared" si="53"/>
        <v>0</v>
      </c>
      <c r="F70" s="12">
        <f t="shared" si="54"/>
        <v>0</v>
      </c>
      <c r="G70" s="12">
        <f t="shared" si="55"/>
        <v>20000</v>
      </c>
      <c r="H70" s="13">
        <f t="shared" si="56"/>
        <v>20000</v>
      </c>
      <c r="I70" s="26" t="s">
        <v>3</v>
      </c>
      <c r="J70" s="19">
        <f>-'Intra-day'!AO66*'Intra-day'!$C66</f>
        <v>0</v>
      </c>
      <c r="K70" s="12">
        <f>-'Intra-day'!AP66*'Intra-day'!$C66</f>
        <v>0</v>
      </c>
      <c r="L70" s="12">
        <f>-'Intra-day'!AQ66*'Intra-day'!$C66</f>
        <v>0</v>
      </c>
      <c r="M70" s="12">
        <f>-'Intra-day'!AR66*'Intra-day'!$C66</f>
        <v>0</v>
      </c>
      <c r="N70" s="12">
        <f>-'Intra-day'!AS66*'Intra-day'!$C66</f>
        <v>0</v>
      </c>
      <c r="O70" s="13">
        <f>-'Intra-day'!AT66*'Intra-day'!$C66</f>
        <v>0</v>
      </c>
      <c r="P70" s="26" t="s">
        <v>3</v>
      </c>
      <c r="Q70" s="19">
        <f>'Intra-day'!AH66*'Intra-day'!AH$79</f>
        <v>0</v>
      </c>
      <c r="R70" s="12">
        <f>'Intra-day'!AI66*'Intra-day'!AI$79</f>
        <v>0</v>
      </c>
      <c r="S70" s="12">
        <f>'Intra-day'!AJ66*'Intra-day'!AJ$79</f>
        <v>0</v>
      </c>
      <c r="T70" s="12">
        <f>'Intra-day'!AK66*'Intra-day'!AK$79</f>
        <v>0</v>
      </c>
      <c r="U70" s="12">
        <f>'Intra-day'!AL66*'Intra-day'!AL$79</f>
        <v>20000</v>
      </c>
      <c r="V70" s="13">
        <f>'Intra-day'!AM66*'Intra-day'!AM$79</f>
        <v>20000</v>
      </c>
    </row>
    <row r="71" spans="1:22" x14ac:dyDescent="0.25">
      <c r="A71" s="26" t="s">
        <v>4</v>
      </c>
      <c r="B71" s="26" t="s">
        <v>24</v>
      </c>
      <c r="C71" s="19">
        <f t="shared" si="57"/>
        <v>0</v>
      </c>
      <c r="D71" s="12">
        <f t="shared" si="52"/>
        <v>0</v>
      </c>
      <c r="E71" s="12">
        <f t="shared" si="53"/>
        <v>0</v>
      </c>
      <c r="F71" s="12">
        <f t="shared" si="54"/>
        <v>0</v>
      </c>
      <c r="G71" s="12">
        <f t="shared" si="55"/>
        <v>-30000</v>
      </c>
      <c r="H71" s="13">
        <f t="shared" si="56"/>
        <v>-50000</v>
      </c>
      <c r="I71" s="26" t="s">
        <v>4</v>
      </c>
      <c r="J71" s="19">
        <f>-'Intra-day'!AO67*'Intra-day'!$C67</f>
        <v>0</v>
      </c>
      <c r="K71" s="12">
        <f>-'Intra-day'!AP67*'Intra-day'!$C67</f>
        <v>0</v>
      </c>
      <c r="L71" s="12">
        <f>-'Intra-day'!AQ67*'Intra-day'!$C67</f>
        <v>0</v>
      </c>
      <c r="M71" s="12">
        <f>-'Intra-day'!AR67*'Intra-day'!$C67</f>
        <v>0</v>
      </c>
      <c r="N71" s="12">
        <f>-'Intra-day'!AS67*'Intra-day'!$C67</f>
        <v>-30000</v>
      </c>
      <c r="O71" s="13">
        <f>-'Intra-day'!AT67*'Intra-day'!$C67</f>
        <v>-50000</v>
      </c>
      <c r="P71" s="26" t="s">
        <v>4</v>
      </c>
      <c r="Q71" s="19">
        <f>'Intra-day'!AH67*'Intra-day'!AH$79</f>
        <v>0</v>
      </c>
      <c r="R71" s="12">
        <f>'Intra-day'!AI67*'Intra-day'!AI$79</f>
        <v>0</v>
      </c>
      <c r="S71" s="12">
        <f>'Intra-day'!AJ67*'Intra-day'!AJ$79</f>
        <v>0</v>
      </c>
      <c r="T71" s="12">
        <f>'Intra-day'!AK67*'Intra-day'!AK$79</f>
        <v>0</v>
      </c>
      <c r="U71" s="12">
        <f>'Intra-day'!AL67*'Intra-day'!AL$79</f>
        <v>0</v>
      </c>
      <c r="V71" s="13">
        <f>'Intra-day'!AM67*'Intra-day'!AM$79</f>
        <v>0</v>
      </c>
    </row>
    <row r="72" spans="1:22" x14ac:dyDescent="0.25">
      <c r="A72" s="26" t="s">
        <v>8</v>
      </c>
      <c r="B72" s="26" t="s">
        <v>24</v>
      </c>
      <c r="C72" s="19">
        <f t="shared" si="57"/>
        <v>0</v>
      </c>
      <c r="D72" s="12">
        <f t="shared" si="52"/>
        <v>0</v>
      </c>
      <c r="E72" s="12">
        <f t="shared" si="53"/>
        <v>0</v>
      </c>
      <c r="F72" s="12">
        <f t="shared" si="54"/>
        <v>0</v>
      </c>
      <c r="G72" s="12">
        <f t="shared" si="55"/>
        <v>0</v>
      </c>
      <c r="H72" s="13">
        <f t="shared" si="56"/>
        <v>0</v>
      </c>
      <c r="I72" s="26" t="s">
        <v>8</v>
      </c>
      <c r="J72" s="19">
        <f>-'Intra-day'!AO68*'Intra-day'!$C68</f>
        <v>0</v>
      </c>
      <c r="K72" s="12">
        <f>-'Intra-day'!AP68*'Intra-day'!$C68</f>
        <v>0</v>
      </c>
      <c r="L72" s="12">
        <f>-'Intra-day'!AQ68*'Intra-day'!$C68</f>
        <v>0</v>
      </c>
      <c r="M72" s="12">
        <f>-'Intra-day'!AR68*'Intra-day'!$C68</f>
        <v>0</v>
      </c>
      <c r="N72" s="12">
        <f>-'Intra-day'!AS68*'Intra-day'!$C68</f>
        <v>0</v>
      </c>
      <c r="O72" s="13">
        <f>-'Intra-day'!AT68*'Intra-day'!$C68</f>
        <v>0</v>
      </c>
      <c r="P72" s="26" t="s">
        <v>8</v>
      </c>
      <c r="Q72" s="19">
        <f>'Intra-day'!AH68*'Intra-day'!AH$79</f>
        <v>0</v>
      </c>
      <c r="R72" s="12">
        <f>'Intra-day'!AI68*'Intra-day'!AI$79</f>
        <v>0</v>
      </c>
      <c r="S72" s="12">
        <f>'Intra-day'!AJ68*'Intra-day'!AJ$79</f>
        <v>0</v>
      </c>
      <c r="T72" s="12">
        <f>'Intra-day'!AK68*'Intra-day'!AK$79</f>
        <v>0</v>
      </c>
      <c r="U72" s="12">
        <f>'Intra-day'!AL68*'Intra-day'!AL$79</f>
        <v>0</v>
      </c>
      <c r="V72" s="13">
        <f>'Intra-day'!AM68*'Intra-day'!AM$79</f>
        <v>0</v>
      </c>
    </row>
    <row r="73" spans="1:22" x14ac:dyDescent="0.25">
      <c r="A73" s="26" t="s">
        <v>16</v>
      </c>
      <c r="B73" s="26" t="s">
        <v>15</v>
      </c>
      <c r="C73" s="19">
        <f t="shared" si="57"/>
        <v>0</v>
      </c>
      <c r="D73" s="12">
        <f t="shared" si="52"/>
        <v>0</v>
      </c>
      <c r="E73" s="12">
        <f t="shared" si="53"/>
        <v>0</v>
      </c>
      <c r="F73" s="12">
        <f t="shared" si="54"/>
        <v>0</v>
      </c>
      <c r="G73" s="12">
        <f t="shared" si="55"/>
        <v>0</v>
      </c>
      <c r="H73" s="13">
        <f t="shared" si="56"/>
        <v>0</v>
      </c>
      <c r="I73" s="26" t="s">
        <v>16</v>
      </c>
      <c r="J73" s="19">
        <f>-'Intra-day'!AO69*'Intra-day'!$C69</f>
        <v>0</v>
      </c>
      <c r="K73" s="12">
        <f>-'Intra-day'!AP69*'Intra-day'!$C69</f>
        <v>0</v>
      </c>
      <c r="L73" s="12">
        <f>-'Intra-day'!AQ69*'Intra-day'!$C69</f>
        <v>0</v>
      </c>
      <c r="M73" s="12">
        <f>-'Intra-day'!AR69*'Intra-day'!$C69</f>
        <v>0</v>
      </c>
      <c r="N73" s="12">
        <f>-'Intra-day'!AS69*'Intra-day'!$C69</f>
        <v>0</v>
      </c>
      <c r="O73" s="13">
        <f>-'Intra-day'!AT69*'Intra-day'!$C69</f>
        <v>0</v>
      </c>
      <c r="P73" s="26" t="s">
        <v>16</v>
      </c>
      <c r="Q73" s="19">
        <f>'Intra-day'!AH69*'Intra-day'!AH$79</f>
        <v>0</v>
      </c>
      <c r="R73" s="12">
        <f>'Intra-day'!AI69*'Intra-day'!AI$79</f>
        <v>0</v>
      </c>
      <c r="S73" s="12">
        <f>'Intra-day'!AJ69*'Intra-day'!AJ$79</f>
        <v>0</v>
      </c>
      <c r="T73" s="12">
        <f>'Intra-day'!AK69*'Intra-day'!AK$79</f>
        <v>0</v>
      </c>
      <c r="U73" s="12">
        <f>'Intra-day'!AL69*'Intra-day'!AL$79</f>
        <v>0</v>
      </c>
      <c r="V73" s="13">
        <f>'Intra-day'!AM69*'Intra-day'!AM$79</f>
        <v>0</v>
      </c>
    </row>
    <row r="74" spans="1:22" x14ac:dyDescent="0.25">
      <c r="A74" s="26" t="s">
        <v>17</v>
      </c>
      <c r="B74" s="26" t="s">
        <v>15</v>
      </c>
      <c r="C74" s="19">
        <f t="shared" si="57"/>
        <v>0</v>
      </c>
      <c r="D74" s="12">
        <f t="shared" si="52"/>
        <v>0</v>
      </c>
      <c r="E74" s="12">
        <f t="shared" si="53"/>
        <v>0</v>
      </c>
      <c r="F74" s="12">
        <f t="shared" si="54"/>
        <v>0</v>
      </c>
      <c r="G74" s="12">
        <f t="shared" si="55"/>
        <v>0</v>
      </c>
      <c r="H74" s="13">
        <f t="shared" si="56"/>
        <v>0</v>
      </c>
      <c r="I74" s="26" t="s">
        <v>17</v>
      </c>
      <c r="J74" s="19">
        <f>-'Intra-day'!AO70*'Intra-day'!$C70</f>
        <v>0</v>
      </c>
      <c r="K74" s="12">
        <f>-'Intra-day'!AP70*'Intra-day'!$C70</f>
        <v>0</v>
      </c>
      <c r="L74" s="12">
        <f>-'Intra-day'!AQ70*'Intra-day'!$C70</f>
        <v>0</v>
      </c>
      <c r="M74" s="12">
        <f>-'Intra-day'!AR70*'Intra-day'!$C70</f>
        <v>0</v>
      </c>
      <c r="N74" s="12">
        <f>-'Intra-day'!AS70*'Intra-day'!$C70</f>
        <v>0</v>
      </c>
      <c r="O74" s="13">
        <f>-'Intra-day'!AT70*'Intra-day'!$C70</f>
        <v>0</v>
      </c>
      <c r="P74" s="26" t="s">
        <v>17</v>
      </c>
      <c r="Q74" s="19">
        <f>'Intra-day'!AH70*'Intra-day'!AH$79</f>
        <v>0</v>
      </c>
      <c r="R74" s="12">
        <f>'Intra-day'!AI70*'Intra-day'!AI$79</f>
        <v>0</v>
      </c>
      <c r="S74" s="12">
        <f>'Intra-day'!AJ70*'Intra-day'!AJ$79</f>
        <v>0</v>
      </c>
      <c r="T74" s="12">
        <f>'Intra-day'!AK70*'Intra-day'!AK$79</f>
        <v>0</v>
      </c>
      <c r="U74" s="12">
        <f>'Intra-day'!AL70*'Intra-day'!AL$79</f>
        <v>0</v>
      </c>
      <c r="V74" s="13">
        <f>'Intra-day'!AM70*'Intra-day'!AM$79</f>
        <v>0</v>
      </c>
    </row>
    <row r="75" spans="1:22" x14ac:dyDescent="0.25">
      <c r="A75" s="26" t="s">
        <v>18</v>
      </c>
      <c r="B75" s="26" t="s">
        <v>15</v>
      </c>
      <c r="C75" s="19">
        <f t="shared" si="57"/>
        <v>0</v>
      </c>
      <c r="D75" s="12">
        <f t="shared" si="52"/>
        <v>0</v>
      </c>
      <c r="E75" s="12">
        <f t="shared" si="53"/>
        <v>0</v>
      </c>
      <c r="F75" s="12">
        <f t="shared" si="54"/>
        <v>0</v>
      </c>
      <c r="G75" s="12">
        <f t="shared" si="55"/>
        <v>0</v>
      </c>
      <c r="H75" s="13">
        <f t="shared" si="56"/>
        <v>0</v>
      </c>
      <c r="I75" s="26" t="s">
        <v>18</v>
      </c>
      <c r="J75" s="19">
        <f>-'Intra-day'!AO71*'Intra-day'!$C71</f>
        <v>0</v>
      </c>
      <c r="K75" s="12">
        <f>-'Intra-day'!AP71*'Intra-day'!$C71</f>
        <v>0</v>
      </c>
      <c r="L75" s="12">
        <f>-'Intra-day'!AQ71*'Intra-day'!$C71</f>
        <v>0</v>
      </c>
      <c r="M75" s="12">
        <f>-'Intra-day'!AR71*'Intra-day'!$C71</f>
        <v>0</v>
      </c>
      <c r="N75" s="12">
        <f>-'Intra-day'!AS71*'Intra-day'!$C71</f>
        <v>0</v>
      </c>
      <c r="O75" s="13">
        <f>-'Intra-day'!AT71*'Intra-day'!$C71</f>
        <v>0</v>
      </c>
      <c r="P75" s="26" t="s">
        <v>18</v>
      </c>
      <c r="Q75" s="19">
        <f>'Intra-day'!AH71*'Intra-day'!AH$79</f>
        <v>0</v>
      </c>
      <c r="R75" s="12">
        <f>'Intra-day'!AI71*'Intra-day'!AI$79</f>
        <v>0</v>
      </c>
      <c r="S75" s="12">
        <f>'Intra-day'!AJ71*'Intra-day'!AJ$79</f>
        <v>0</v>
      </c>
      <c r="T75" s="12">
        <f>'Intra-day'!AK71*'Intra-day'!AK$79</f>
        <v>0</v>
      </c>
      <c r="U75" s="12">
        <f>'Intra-day'!AL71*'Intra-day'!AL$79</f>
        <v>0</v>
      </c>
      <c r="V75" s="13">
        <f>'Intra-day'!AM71*'Intra-day'!AM$79</f>
        <v>0</v>
      </c>
    </row>
    <row r="76" spans="1:22" x14ac:dyDescent="0.25">
      <c r="A76" s="26" t="s">
        <v>5</v>
      </c>
      <c r="B76" s="26" t="s">
        <v>24</v>
      </c>
      <c r="C76" s="19">
        <f t="shared" si="57"/>
        <v>0</v>
      </c>
      <c r="D76" s="12">
        <f t="shared" si="52"/>
        <v>0</v>
      </c>
      <c r="E76" s="12">
        <f t="shared" si="53"/>
        <v>0</v>
      </c>
      <c r="F76" s="12">
        <f t="shared" si="54"/>
        <v>0</v>
      </c>
      <c r="G76" s="12">
        <f t="shared" si="55"/>
        <v>0</v>
      </c>
      <c r="H76" s="13">
        <f t="shared" si="56"/>
        <v>0</v>
      </c>
      <c r="I76" s="26" t="s">
        <v>5</v>
      </c>
      <c r="J76" s="19">
        <f>-'Intra-day'!AO72*'Intra-day'!$C72</f>
        <v>0</v>
      </c>
      <c r="K76" s="12">
        <f>-'Intra-day'!AP72*'Intra-day'!$C72</f>
        <v>0</v>
      </c>
      <c r="L76" s="12">
        <f>-'Intra-day'!AQ72*'Intra-day'!$C72</f>
        <v>0</v>
      </c>
      <c r="M76" s="12">
        <f>-'Intra-day'!AR72*'Intra-day'!$C72</f>
        <v>0</v>
      </c>
      <c r="N76" s="12">
        <f>-'Intra-day'!AS72*'Intra-day'!$C72</f>
        <v>0</v>
      </c>
      <c r="O76" s="13">
        <f>-'Intra-day'!AT72*'Intra-day'!$C72</f>
        <v>0</v>
      </c>
      <c r="P76" s="26" t="s">
        <v>5</v>
      </c>
      <c r="Q76" s="19">
        <f>'Intra-day'!AH72*'Intra-day'!AH$79</f>
        <v>0</v>
      </c>
      <c r="R76" s="12">
        <f>'Intra-day'!AI72*'Intra-day'!AI$79</f>
        <v>0</v>
      </c>
      <c r="S76" s="12">
        <f>'Intra-day'!AJ72*'Intra-day'!AJ$79</f>
        <v>0</v>
      </c>
      <c r="T76" s="12">
        <f>'Intra-day'!AK72*'Intra-day'!AK$79</f>
        <v>0</v>
      </c>
      <c r="U76" s="12">
        <f>'Intra-day'!AL72*'Intra-day'!AL$79</f>
        <v>0</v>
      </c>
      <c r="V76" s="13">
        <f>'Intra-day'!AM72*'Intra-day'!AM$79</f>
        <v>0</v>
      </c>
    </row>
    <row r="77" spans="1:22" x14ac:dyDescent="0.25">
      <c r="A77" s="26" t="s">
        <v>19</v>
      </c>
      <c r="B77" s="26" t="s">
        <v>15</v>
      </c>
      <c r="C77" s="19">
        <f t="shared" si="57"/>
        <v>0</v>
      </c>
      <c r="D77" s="12">
        <f t="shared" si="52"/>
        <v>0</v>
      </c>
      <c r="E77" s="12">
        <f t="shared" si="53"/>
        <v>0</v>
      </c>
      <c r="F77" s="12">
        <f t="shared" si="54"/>
        <v>0</v>
      </c>
      <c r="G77" s="12">
        <f t="shared" si="55"/>
        <v>0</v>
      </c>
      <c r="H77" s="13">
        <f t="shared" si="56"/>
        <v>0</v>
      </c>
      <c r="I77" s="26" t="s">
        <v>19</v>
      </c>
      <c r="J77" s="19">
        <f>-'Intra-day'!AO73*'Intra-day'!$C73</f>
        <v>0</v>
      </c>
      <c r="K77" s="12">
        <f>-'Intra-day'!AP73*'Intra-day'!$C73</f>
        <v>0</v>
      </c>
      <c r="L77" s="12">
        <f>-'Intra-day'!AQ73*'Intra-day'!$C73</f>
        <v>0</v>
      </c>
      <c r="M77" s="12">
        <f>-'Intra-day'!AR73*'Intra-day'!$C73</f>
        <v>0</v>
      </c>
      <c r="N77" s="12">
        <f>-'Intra-day'!AS73*'Intra-day'!$C73</f>
        <v>0</v>
      </c>
      <c r="O77" s="13">
        <f>-'Intra-day'!AT73*'Intra-day'!$C73</f>
        <v>0</v>
      </c>
      <c r="P77" s="26" t="s">
        <v>19</v>
      </c>
      <c r="Q77" s="19">
        <f>'Intra-day'!AH73*'Intra-day'!AH$79</f>
        <v>0</v>
      </c>
      <c r="R77" s="12">
        <f>'Intra-day'!AI73*'Intra-day'!AI$79</f>
        <v>0</v>
      </c>
      <c r="S77" s="12">
        <f>'Intra-day'!AJ73*'Intra-day'!AJ$79</f>
        <v>0</v>
      </c>
      <c r="T77" s="12">
        <f>'Intra-day'!AK73*'Intra-day'!AK$79</f>
        <v>0</v>
      </c>
      <c r="U77" s="12">
        <f>'Intra-day'!AL73*'Intra-day'!AL$79</f>
        <v>0</v>
      </c>
      <c r="V77" s="13">
        <f>'Intra-day'!AM73*'Intra-day'!AM$79</f>
        <v>0</v>
      </c>
    </row>
    <row r="78" spans="1:22" x14ac:dyDescent="0.25">
      <c r="A78" s="26" t="s">
        <v>20</v>
      </c>
      <c r="B78" s="26" t="s">
        <v>15</v>
      </c>
      <c r="C78" s="19">
        <f t="shared" si="57"/>
        <v>0</v>
      </c>
      <c r="D78" s="12">
        <f t="shared" si="52"/>
        <v>0</v>
      </c>
      <c r="E78" s="12">
        <f t="shared" si="53"/>
        <v>0</v>
      </c>
      <c r="F78" s="12">
        <f t="shared" si="54"/>
        <v>0</v>
      </c>
      <c r="G78" s="12">
        <f t="shared" si="55"/>
        <v>0</v>
      </c>
      <c r="H78" s="13">
        <f t="shared" si="56"/>
        <v>0</v>
      </c>
      <c r="I78" s="26" t="s">
        <v>20</v>
      </c>
      <c r="J78" s="19">
        <f>-'Intra-day'!AO74*'Intra-day'!$C74</f>
        <v>0</v>
      </c>
      <c r="K78" s="12">
        <f>-'Intra-day'!AP74*'Intra-day'!$C74</f>
        <v>0</v>
      </c>
      <c r="L78" s="12">
        <f>-'Intra-day'!AQ74*'Intra-day'!$C74</f>
        <v>0</v>
      </c>
      <c r="M78" s="12">
        <f>-'Intra-day'!AR74*'Intra-day'!$C74</f>
        <v>0</v>
      </c>
      <c r="N78" s="12">
        <f>-'Intra-day'!AS74*'Intra-day'!$C74</f>
        <v>0</v>
      </c>
      <c r="O78" s="13">
        <f>-'Intra-day'!AT74*'Intra-day'!$C74</f>
        <v>0</v>
      </c>
      <c r="P78" s="26" t="s">
        <v>20</v>
      </c>
      <c r="Q78" s="19">
        <f>'Intra-day'!AH74*'Intra-day'!AH$79</f>
        <v>0</v>
      </c>
      <c r="R78" s="12">
        <f>'Intra-day'!AI74*'Intra-day'!AI$79</f>
        <v>0</v>
      </c>
      <c r="S78" s="12">
        <f>'Intra-day'!AJ74*'Intra-day'!AJ$79</f>
        <v>0</v>
      </c>
      <c r="T78" s="12">
        <f>'Intra-day'!AK74*'Intra-day'!AK$79</f>
        <v>0</v>
      </c>
      <c r="U78" s="12">
        <f>'Intra-day'!AL74*'Intra-day'!AL$79</f>
        <v>0</v>
      </c>
      <c r="V78" s="13">
        <f>'Intra-day'!AM74*'Intra-day'!AM$79</f>
        <v>0</v>
      </c>
    </row>
    <row r="79" spans="1:22" x14ac:dyDescent="0.25">
      <c r="A79" s="26" t="s">
        <v>8</v>
      </c>
      <c r="B79" s="26" t="s">
        <v>15</v>
      </c>
      <c r="C79" s="19">
        <f t="shared" si="57"/>
        <v>0</v>
      </c>
      <c r="D79" s="12">
        <f t="shared" si="52"/>
        <v>0</v>
      </c>
      <c r="E79" s="12">
        <f t="shared" si="53"/>
        <v>0</v>
      </c>
      <c r="F79" s="12">
        <f t="shared" si="54"/>
        <v>0</v>
      </c>
      <c r="G79" s="12">
        <f t="shared" si="55"/>
        <v>0</v>
      </c>
      <c r="H79" s="13">
        <f t="shared" si="56"/>
        <v>0</v>
      </c>
      <c r="I79" s="26" t="s">
        <v>8</v>
      </c>
      <c r="J79" s="19">
        <f>-'Intra-day'!AO75*'Intra-day'!$C75</f>
        <v>0</v>
      </c>
      <c r="K79" s="12">
        <f>-'Intra-day'!AP75*'Intra-day'!$C75</f>
        <v>0</v>
      </c>
      <c r="L79" s="12">
        <f>-'Intra-day'!AQ75*'Intra-day'!$C75</f>
        <v>0</v>
      </c>
      <c r="M79" s="12">
        <f>-'Intra-day'!AR75*'Intra-day'!$C75</f>
        <v>0</v>
      </c>
      <c r="N79" s="12">
        <f>-'Intra-day'!AS75*'Intra-day'!$C75</f>
        <v>0</v>
      </c>
      <c r="O79" s="13">
        <f>-'Intra-day'!AT75*'Intra-day'!$C75</f>
        <v>0</v>
      </c>
      <c r="P79" s="26" t="s">
        <v>8</v>
      </c>
      <c r="Q79" s="19">
        <f>'Intra-day'!AH75*'Intra-day'!AH$79</f>
        <v>0</v>
      </c>
      <c r="R79" s="12">
        <f>'Intra-day'!AI75*'Intra-day'!AI$79</f>
        <v>0</v>
      </c>
      <c r="S79" s="12">
        <f>'Intra-day'!AJ75*'Intra-day'!AJ$79</f>
        <v>0</v>
      </c>
      <c r="T79" s="12">
        <f>'Intra-day'!AK75*'Intra-day'!AK$79</f>
        <v>0</v>
      </c>
      <c r="U79" s="12">
        <f>'Intra-day'!AL75*'Intra-day'!AL$79</f>
        <v>0</v>
      </c>
      <c r="V79" s="13">
        <f>'Intra-day'!AM75*'Intra-day'!AM$79</f>
        <v>0</v>
      </c>
    </row>
    <row r="80" spans="1:22" x14ac:dyDescent="0.25">
      <c r="A80" s="26" t="s">
        <v>59</v>
      </c>
      <c r="B80" s="26" t="s">
        <v>15</v>
      </c>
      <c r="C80" s="19">
        <f t="shared" si="57"/>
        <v>0</v>
      </c>
      <c r="D80" s="12">
        <f t="shared" si="52"/>
        <v>0</v>
      </c>
      <c r="E80" s="12">
        <f t="shared" si="53"/>
        <v>0</v>
      </c>
      <c r="F80" s="12">
        <f t="shared" si="54"/>
        <v>0</v>
      </c>
      <c r="G80" s="12">
        <f t="shared" si="55"/>
        <v>0</v>
      </c>
      <c r="H80" s="13">
        <f t="shared" si="56"/>
        <v>0</v>
      </c>
      <c r="I80" s="26" t="s">
        <v>59</v>
      </c>
      <c r="J80" s="19">
        <f>-'Intra-day'!AO76*'Intra-day'!$C76</f>
        <v>0</v>
      </c>
      <c r="K80" s="12">
        <f>-'Intra-day'!AP76*'Intra-day'!$C76</f>
        <v>0</v>
      </c>
      <c r="L80" s="12">
        <f>-'Intra-day'!AQ76*'Intra-day'!$C76</f>
        <v>0</v>
      </c>
      <c r="M80" s="12">
        <f>-'Intra-day'!AR76*'Intra-day'!$C76</f>
        <v>0</v>
      </c>
      <c r="N80" s="12">
        <f>-'Intra-day'!AS76*'Intra-day'!$C76</f>
        <v>0</v>
      </c>
      <c r="O80" s="13">
        <f>-'Intra-day'!AT76*'Intra-day'!$C76</f>
        <v>0</v>
      </c>
      <c r="P80" s="26" t="s">
        <v>59</v>
      </c>
      <c r="Q80" s="19">
        <f>'Intra-day'!AH76*'Intra-day'!AH$79</f>
        <v>0</v>
      </c>
      <c r="R80" s="12">
        <f>'Intra-day'!AI76*'Intra-day'!AI$79</f>
        <v>0</v>
      </c>
      <c r="S80" s="12">
        <f>'Intra-day'!AJ76*'Intra-day'!AJ$79</f>
        <v>0</v>
      </c>
      <c r="T80" s="12">
        <f>'Intra-day'!AK76*'Intra-day'!AK$79</f>
        <v>0</v>
      </c>
      <c r="U80" s="12">
        <f>'Intra-day'!AL76*'Intra-day'!AL$79</f>
        <v>0</v>
      </c>
      <c r="V80" s="13">
        <f>'Intra-day'!AM76*'Intra-day'!AM$79</f>
        <v>0</v>
      </c>
    </row>
    <row r="81" spans="1:22" x14ac:dyDescent="0.25">
      <c r="A81" s="27" t="s">
        <v>33</v>
      </c>
      <c r="B81" s="27"/>
      <c r="C81" s="20">
        <f t="shared" si="57"/>
        <v>0</v>
      </c>
      <c r="D81" s="16">
        <f t="shared" si="52"/>
        <v>0</v>
      </c>
      <c r="E81" s="16">
        <f t="shared" si="53"/>
        <v>0</v>
      </c>
      <c r="F81" s="16">
        <f t="shared" si="54"/>
        <v>0</v>
      </c>
      <c r="G81" s="16">
        <f t="shared" si="55"/>
        <v>0</v>
      </c>
      <c r="H81" s="17">
        <f t="shared" si="56"/>
        <v>0</v>
      </c>
      <c r="I81" s="27" t="s">
        <v>33</v>
      </c>
      <c r="J81" s="20">
        <f>SUM(J67:J80)</f>
        <v>0</v>
      </c>
      <c r="K81" s="16">
        <f t="shared" ref="K81" si="58">SUM(K67:K80)</f>
        <v>0</v>
      </c>
      <c r="L81" s="16">
        <f t="shared" ref="L81" si="59">SUM(L67:L80)</f>
        <v>0</v>
      </c>
      <c r="M81" s="16">
        <f t="shared" ref="M81" si="60">SUM(M67:M80)</f>
        <v>0</v>
      </c>
      <c r="N81" s="16">
        <f t="shared" ref="N81" si="61">SUM(N67:N80)</f>
        <v>-30000</v>
      </c>
      <c r="O81" s="17">
        <f t="shared" ref="O81" si="62">SUM(O67:O80)</f>
        <v>-50000</v>
      </c>
      <c r="P81" s="27" t="s">
        <v>33</v>
      </c>
      <c r="Q81" s="20">
        <f>'Intra-day'!AH77*'Intra-day'!AH$79</f>
        <v>0</v>
      </c>
      <c r="R81" s="16">
        <f>'Intra-day'!AI77*'Intra-day'!AI$79</f>
        <v>0</v>
      </c>
      <c r="S81" s="16">
        <f>'Intra-day'!AJ77*'Intra-day'!AJ$79</f>
        <v>0</v>
      </c>
      <c r="T81" s="16">
        <f>'Intra-day'!AK77*'Intra-day'!AK$79</f>
        <v>0</v>
      </c>
      <c r="U81" s="16">
        <f>'Intra-day'!AL77*'Intra-day'!AL$79</f>
        <v>30000</v>
      </c>
      <c r="V81" s="17">
        <f>'Intra-day'!AM77*'Intra-day'!AM$79</f>
        <v>50000</v>
      </c>
    </row>
    <row r="82" spans="1:22" x14ac:dyDescent="0.25">
      <c r="A82" s="68" t="s">
        <v>64</v>
      </c>
      <c r="B82" s="68"/>
      <c r="C82" s="69" t="s">
        <v>9</v>
      </c>
      <c r="D82" s="69" t="s">
        <v>10</v>
      </c>
      <c r="E82" s="69" t="s">
        <v>11</v>
      </c>
      <c r="F82" s="69" t="s">
        <v>12</v>
      </c>
      <c r="G82" s="69" t="s">
        <v>13</v>
      </c>
      <c r="H82" s="69" t="s">
        <v>14</v>
      </c>
      <c r="I82" s="68" t="s">
        <v>103</v>
      </c>
      <c r="J82" s="69" t="s">
        <v>9</v>
      </c>
      <c r="K82" s="69" t="s">
        <v>10</v>
      </c>
      <c r="L82" s="69" t="s">
        <v>11</v>
      </c>
      <c r="M82" s="69" t="s">
        <v>12</v>
      </c>
      <c r="N82" s="69" t="s">
        <v>13</v>
      </c>
      <c r="O82" s="69" t="s">
        <v>14</v>
      </c>
      <c r="P82" s="68" t="s">
        <v>104</v>
      </c>
      <c r="Q82" s="69" t="s">
        <v>9</v>
      </c>
      <c r="R82" s="69" t="s">
        <v>10</v>
      </c>
      <c r="S82" s="69" t="s">
        <v>11</v>
      </c>
      <c r="T82" s="69" t="s">
        <v>12</v>
      </c>
      <c r="U82" s="69" t="s">
        <v>13</v>
      </c>
      <c r="V82" s="69" t="s">
        <v>14</v>
      </c>
    </row>
    <row r="83" spans="1:22" x14ac:dyDescent="0.25">
      <c r="A83" s="25" t="s">
        <v>0</v>
      </c>
      <c r="B83" s="25" t="s">
        <v>24</v>
      </c>
      <c r="C83" s="18">
        <f>J83+Q83</f>
        <v>0</v>
      </c>
      <c r="D83" s="8">
        <f t="shared" ref="D83:D97" si="63">K83+R83</f>
        <v>0</v>
      </c>
      <c r="E83" s="8">
        <f t="shared" ref="E83:E97" si="64">L83+S83</f>
        <v>0</v>
      </c>
      <c r="F83" s="8">
        <f t="shared" ref="F83:F97" si="65">M83+T83</f>
        <v>0</v>
      </c>
      <c r="G83" s="8">
        <f t="shared" ref="G83:G97" si="66">N83+U83</f>
        <v>0</v>
      </c>
      <c r="H83" s="9">
        <f t="shared" ref="H83:H97" si="67">O83+V83</f>
        <v>0</v>
      </c>
      <c r="I83" s="25" t="s">
        <v>0</v>
      </c>
      <c r="J83" s="18">
        <f>-'Intra-day'!AO83*'Intra-day'!$C83</f>
        <v>0</v>
      </c>
      <c r="K83" s="8">
        <f>-'Intra-day'!AP83*'Intra-day'!$C83</f>
        <v>0</v>
      </c>
      <c r="L83" s="8">
        <f>-'Intra-day'!AQ83*'Intra-day'!$C83</f>
        <v>0</v>
      </c>
      <c r="M83" s="8">
        <f>-'Intra-day'!AR83*'Intra-day'!$C83</f>
        <v>0</v>
      </c>
      <c r="N83" s="8">
        <f>-'Intra-day'!AS83*'Intra-day'!$C83</f>
        <v>0</v>
      </c>
      <c r="O83" s="9">
        <f>-'Intra-day'!AT83*'Intra-day'!$C83</f>
        <v>0</v>
      </c>
      <c r="P83" s="25" t="s">
        <v>0</v>
      </c>
      <c r="Q83" s="18">
        <f>'Intra-day'!AH83*'Intra-day'!AH$99</f>
        <v>0</v>
      </c>
      <c r="R83" s="8">
        <f>'Intra-day'!AI83*'Intra-day'!AI$99</f>
        <v>0</v>
      </c>
      <c r="S83" s="8">
        <f>'Intra-day'!AJ83*'Intra-day'!AJ$99</f>
        <v>0</v>
      </c>
      <c r="T83" s="8">
        <f>'Intra-day'!AK83*'Intra-day'!AK$99</f>
        <v>0</v>
      </c>
      <c r="U83" s="8">
        <f>'Intra-day'!AL83*'Intra-day'!AL$99</f>
        <v>0</v>
      </c>
      <c r="V83" s="9">
        <f>'Intra-day'!AM83*'Intra-day'!AM$99</f>
        <v>0</v>
      </c>
    </row>
    <row r="84" spans="1:22" x14ac:dyDescent="0.25">
      <c r="A84" s="26" t="s">
        <v>1</v>
      </c>
      <c r="B84" s="26" t="s">
        <v>24</v>
      </c>
      <c r="C84" s="19">
        <f t="shared" ref="C84:C97" si="68">J84+Q84</f>
        <v>0</v>
      </c>
      <c r="D84" s="12">
        <f t="shared" si="63"/>
        <v>0</v>
      </c>
      <c r="E84" s="12">
        <f t="shared" si="64"/>
        <v>0</v>
      </c>
      <c r="F84" s="12">
        <f t="shared" si="65"/>
        <v>0</v>
      </c>
      <c r="G84" s="12">
        <f t="shared" si="66"/>
        <v>0</v>
      </c>
      <c r="H84" s="13">
        <f t="shared" si="67"/>
        <v>0</v>
      </c>
      <c r="I84" s="26" t="s">
        <v>1</v>
      </c>
      <c r="J84" s="19">
        <f>-'Intra-day'!AO84*'Intra-day'!$C84</f>
        <v>0</v>
      </c>
      <c r="K84" s="12">
        <f>-'Intra-day'!AP84*'Intra-day'!$C84</f>
        <v>0</v>
      </c>
      <c r="L84" s="12">
        <f>-'Intra-day'!AQ84*'Intra-day'!$C84</f>
        <v>0</v>
      </c>
      <c r="M84" s="12">
        <f>-'Intra-day'!AR84*'Intra-day'!$C84</f>
        <v>0</v>
      </c>
      <c r="N84" s="12">
        <f>-'Intra-day'!AS84*'Intra-day'!$C84</f>
        <v>0</v>
      </c>
      <c r="O84" s="13">
        <f>-'Intra-day'!AT84*'Intra-day'!$C84</f>
        <v>0</v>
      </c>
      <c r="P84" s="26" t="s">
        <v>1</v>
      </c>
      <c r="Q84" s="19">
        <f>'Intra-day'!AH84*'Intra-day'!AH$99</f>
        <v>0</v>
      </c>
      <c r="R84" s="12">
        <f>'Intra-day'!AI84*'Intra-day'!AI$99</f>
        <v>0</v>
      </c>
      <c r="S84" s="12">
        <f>'Intra-day'!AJ84*'Intra-day'!AJ$99</f>
        <v>0</v>
      </c>
      <c r="T84" s="12">
        <f>'Intra-day'!AK84*'Intra-day'!AK$99</f>
        <v>0</v>
      </c>
      <c r="U84" s="12">
        <f>'Intra-day'!AL84*'Intra-day'!AL$99</f>
        <v>0</v>
      </c>
      <c r="V84" s="13">
        <f>'Intra-day'!AM84*'Intra-day'!AM$99</f>
        <v>0</v>
      </c>
    </row>
    <row r="85" spans="1:22" x14ac:dyDescent="0.25">
      <c r="A85" s="26" t="s">
        <v>2</v>
      </c>
      <c r="B85" s="26" t="s">
        <v>24</v>
      </c>
      <c r="C85" s="19">
        <f t="shared" si="68"/>
        <v>0</v>
      </c>
      <c r="D85" s="12">
        <f t="shared" si="63"/>
        <v>0</v>
      </c>
      <c r="E85" s="12">
        <f t="shared" si="64"/>
        <v>0</v>
      </c>
      <c r="F85" s="12">
        <f t="shared" si="65"/>
        <v>0</v>
      </c>
      <c r="G85" s="12">
        <f t="shared" si="66"/>
        <v>0</v>
      </c>
      <c r="H85" s="13">
        <f t="shared" si="67"/>
        <v>0</v>
      </c>
      <c r="I85" s="26" t="s">
        <v>2</v>
      </c>
      <c r="J85" s="19">
        <f>-'Intra-day'!AO85*'Intra-day'!$C85</f>
        <v>0</v>
      </c>
      <c r="K85" s="12">
        <f>-'Intra-day'!AP85*'Intra-day'!$C85</f>
        <v>0</v>
      </c>
      <c r="L85" s="12">
        <f>-'Intra-day'!AQ85*'Intra-day'!$C85</f>
        <v>0</v>
      </c>
      <c r="M85" s="12">
        <f>-'Intra-day'!AR85*'Intra-day'!$C85</f>
        <v>0</v>
      </c>
      <c r="N85" s="12">
        <f>-'Intra-day'!AS85*'Intra-day'!$C85</f>
        <v>0</v>
      </c>
      <c r="O85" s="13">
        <f>-'Intra-day'!AT85*'Intra-day'!$C85</f>
        <v>0</v>
      </c>
      <c r="P85" s="26" t="s">
        <v>2</v>
      </c>
      <c r="Q85" s="19">
        <f>'Intra-day'!AH85*'Intra-day'!AH$99</f>
        <v>0</v>
      </c>
      <c r="R85" s="12">
        <f>'Intra-day'!AI85*'Intra-day'!AI$99</f>
        <v>0</v>
      </c>
      <c r="S85" s="12">
        <f>'Intra-day'!AJ85*'Intra-day'!AJ$99</f>
        <v>0</v>
      </c>
      <c r="T85" s="12">
        <f>'Intra-day'!AK85*'Intra-day'!AK$99</f>
        <v>0</v>
      </c>
      <c r="U85" s="12">
        <f>'Intra-day'!AL85*'Intra-day'!AL$99</f>
        <v>0</v>
      </c>
      <c r="V85" s="13">
        <f>'Intra-day'!AM85*'Intra-day'!AM$99</f>
        <v>0</v>
      </c>
    </row>
    <row r="86" spans="1:22" x14ac:dyDescent="0.25">
      <c r="A86" s="26" t="s">
        <v>3</v>
      </c>
      <c r="B86" s="26" t="s">
        <v>24</v>
      </c>
      <c r="C86" s="19">
        <f t="shared" si="68"/>
        <v>0</v>
      </c>
      <c r="D86" s="12">
        <f t="shared" si="63"/>
        <v>0</v>
      </c>
      <c r="E86" s="12">
        <f t="shared" si="64"/>
        <v>0</v>
      </c>
      <c r="F86" s="12">
        <f t="shared" si="65"/>
        <v>0</v>
      </c>
      <c r="G86" s="12">
        <f t="shared" si="66"/>
        <v>0</v>
      </c>
      <c r="H86" s="13">
        <f t="shared" si="67"/>
        <v>0</v>
      </c>
      <c r="I86" s="26" t="s">
        <v>3</v>
      </c>
      <c r="J86" s="19">
        <f>-'Intra-day'!AO86*'Intra-day'!$C86</f>
        <v>0</v>
      </c>
      <c r="K86" s="12">
        <f>-'Intra-day'!AP86*'Intra-day'!$C86</f>
        <v>0</v>
      </c>
      <c r="L86" s="12">
        <f>-'Intra-day'!AQ86*'Intra-day'!$C86</f>
        <v>0</v>
      </c>
      <c r="M86" s="12">
        <f>-'Intra-day'!AR86*'Intra-day'!$C86</f>
        <v>0</v>
      </c>
      <c r="N86" s="12">
        <f>-'Intra-day'!AS86*'Intra-day'!$C86</f>
        <v>0</v>
      </c>
      <c r="O86" s="13">
        <f>-'Intra-day'!AT86*'Intra-day'!$C86</f>
        <v>0</v>
      </c>
      <c r="P86" s="26" t="s">
        <v>3</v>
      </c>
      <c r="Q86" s="19">
        <f>'Intra-day'!AH86*'Intra-day'!AH$99</f>
        <v>0</v>
      </c>
      <c r="R86" s="12">
        <f>'Intra-day'!AI86*'Intra-day'!AI$99</f>
        <v>0</v>
      </c>
      <c r="S86" s="12">
        <f>'Intra-day'!AJ86*'Intra-day'!AJ$99</f>
        <v>0</v>
      </c>
      <c r="T86" s="12">
        <f>'Intra-day'!AK86*'Intra-day'!AK$99</f>
        <v>0</v>
      </c>
      <c r="U86" s="12">
        <f>'Intra-day'!AL86*'Intra-day'!AL$99</f>
        <v>0</v>
      </c>
      <c r="V86" s="13">
        <f>'Intra-day'!AM86*'Intra-day'!AM$99</f>
        <v>0</v>
      </c>
    </row>
    <row r="87" spans="1:22" x14ac:dyDescent="0.25">
      <c r="A87" s="26" t="s">
        <v>4</v>
      </c>
      <c r="B87" s="26" t="s">
        <v>24</v>
      </c>
      <c r="C87" s="19">
        <f t="shared" si="68"/>
        <v>0</v>
      </c>
      <c r="D87" s="12">
        <f t="shared" si="63"/>
        <v>0</v>
      </c>
      <c r="E87" s="12">
        <f t="shared" si="64"/>
        <v>0</v>
      </c>
      <c r="F87" s="12">
        <f t="shared" si="65"/>
        <v>0</v>
      </c>
      <c r="G87" s="12">
        <f t="shared" si="66"/>
        <v>-353999.9</v>
      </c>
      <c r="H87" s="13">
        <f t="shared" si="67"/>
        <v>-495000</v>
      </c>
      <c r="I87" s="26" t="s">
        <v>4</v>
      </c>
      <c r="J87" s="19">
        <f>-'Intra-day'!AO87*'Intra-day'!$C87</f>
        <v>0</v>
      </c>
      <c r="K87" s="12">
        <f>-'Intra-day'!AP87*'Intra-day'!$C87</f>
        <v>0</v>
      </c>
      <c r="L87" s="12">
        <f>-'Intra-day'!AQ87*'Intra-day'!$C87</f>
        <v>0</v>
      </c>
      <c r="M87" s="12">
        <f>-'Intra-day'!AR87*'Intra-day'!$C87</f>
        <v>0</v>
      </c>
      <c r="N87" s="12">
        <f>-'Intra-day'!AS87*'Intra-day'!$C87</f>
        <v>0</v>
      </c>
      <c r="O87" s="13">
        <f>-'Intra-day'!AT87*'Intra-day'!$C87</f>
        <v>0</v>
      </c>
      <c r="P87" s="26" t="s">
        <v>4</v>
      </c>
      <c r="Q87" s="19">
        <f>'Intra-day'!AH87*'Intra-day'!AH$99</f>
        <v>0</v>
      </c>
      <c r="R87" s="12">
        <f>'Intra-day'!AI87*'Intra-day'!AI$99</f>
        <v>0</v>
      </c>
      <c r="S87" s="12">
        <f>'Intra-day'!AJ87*'Intra-day'!AJ$99</f>
        <v>0</v>
      </c>
      <c r="T87" s="12">
        <f>'Intra-day'!AK87*'Intra-day'!AK$99</f>
        <v>0</v>
      </c>
      <c r="U87" s="12">
        <f>'Intra-day'!AL87*'Intra-day'!AL$99</f>
        <v>-353999.9</v>
      </c>
      <c r="V87" s="13">
        <f>'Intra-day'!AM87*'Intra-day'!AM$99</f>
        <v>-495000</v>
      </c>
    </row>
    <row r="88" spans="1:22" x14ac:dyDescent="0.25">
      <c r="A88" s="26" t="s">
        <v>8</v>
      </c>
      <c r="B88" s="26" t="s">
        <v>24</v>
      </c>
      <c r="C88" s="19">
        <f t="shared" si="68"/>
        <v>0</v>
      </c>
      <c r="D88" s="12">
        <f t="shared" si="63"/>
        <v>0</v>
      </c>
      <c r="E88" s="12">
        <f t="shared" si="64"/>
        <v>0</v>
      </c>
      <c r="F88" s="12">
        <f t="shared" si="65"/>
        <v>0</v>
      </c>
      <c r="G88" s="12">
        <f t="shared" si="66"/>
        <v>210000</v>
      </c>
      <c r="H88" s="13">
        <f t="shared" si="67"/>
        <v>495000</v>
      </c>
      <c r="I88" s="26" t="s">
        <v>8</v>
      </c>
      <c r="J88" s="19">
        <f>-'Intra-day'!AO88*'Intra-day'!$C88</f>
        <v>0</v>
      </c>
      <c r="K88" s="12">
        <f>-'Intra-day'!AP88*'Intra-day'!$C88</f>
        <v>0</v>
      </c>
      <c r="L88" s="12">
        <f>-'Intra-day'!AQ88*'Intra-day'!$C88</f>
        <v>0</v>
      </c>
      <c r="M88" s="12">
        <f>-'Intra-day'!AR88*'Intra-day'!$C88</f>
        <v>0</v>
      </c>
      <c r="N88" s="12">
        <f>-'Intra-day'!AS88*'Intra-day'!$C88</f>
        <v>210000</v>
      </c>
      <c r="O88" s="13">
        <f>-'Intra-day'!AT88*'Intra-day'!$C88</f>
        <v>495000</v>
      </c>
      <c r="P88" s="26" t="s">
        <v>8</v>
      </c>
      <c r="Q88" s="19">
        <f>'Intra-day'!AH88*'Intra-day'!AH$99</f>
        <v>0</v>
      </c>
      <c r="R88" s="12">
        <f>'Intra-day'!AI88*'Intra-day'!AI$99</f>
        <v>0</v>
      </c>
      <c r="S88" s="12">
        <f>'Intra-day'!AJ88*'Intra-day'!AJ$99</f>
        <v>0</v>
      </c>
      <c r="T88" s="12">
        <f>'Intra-day'!AK88*'Intra-day'!AK$99</f>
        <v>0</v>
      </c>
      <c r="U88" s="12">
        <f>'Intra-day'!AL88*'Intra-day'!AL$99</f>
        <v>0</v>
      </c>
      <c r="V88" s="13">
        <f>'Intra-day'!AM88*'Intra-day'!AM$99</f>
        <v>0</v>
      </c>
    </row>
    <row r="89" spans="1:22" x14ac:dyDescent="0.25">
      <c r="A89" s="26" t="s">
        <v>16</v>
      </c>
      <c r="B89" s="26" t="s">
        <v>15</v>
      </c>
      <c r="C89" s="19">
        <f t="shared" si="68"/>
        <v>0</v>
      </c>
      <c r="D89" s="12">
        <f t="shared" si="63"/>
        <v>0</v>
      </c>
      <c r="E89" s="12">
        <f t="shared" si="64"/>
        <v>0</v>
      </c>
      <c r="F89" s="12">
        <f t="shared" si="65"/>
        <v>0</v>
      </c>
      <c r="G89" s="12">
        <f t="shared" si="66"/>
        <v>144000</v>
      </c>
      <c r="H89" s="13">
        <f t="shared" si="67"/>
        <v>0</v>
      </c>
      <c r="I89" s="26" t="s">
        <v>16</v>
      </c>
      <c r="J89" s="19">
        <f>-'Intra-day'!AO89*'Intra-day'!$C89</f>
        <v>0</v>
      </c>
      <c r="K89" s="12">
        <f>-'Intra-day'!AP89*'Intra-day'!$C89</f>
        <v>0</v>
      </c>
      <c r="L89" s="12">
        <f>-'Intra-day'!AQ89*'Intra-day'!$C89</f>
        <v>0</v>
      </c>
      <c r="M89" s="12">
        <f>-'Intra-day'!AR89*'Intra-day'!$C89</f>
        <v>0</v>
      </c>
      <c r="N89" s="12">
        <f>-'Intra-day'!AS89*'Intra-day'!$C89</f>
        <v>144000</v>
      </c>
      <c r="O89" s="13">
        <f>-'Intra-day'!AT89*'Intra-day'!$C89</f>
        <v>0</v>
      </c>
      <c r="P89" s="26" t="s">
        <v>16</v>
      </c>
      <c r="Q89" s="19">
        <f>'Intra-day'!AH89*'Intra-day'!AH$99</f>
        <v>0</v>
      </c>
      <c r="R89" s="12">
        <f>'Intra-day'!AI89*'Intra-day'!AI$99</f>
        <v>0</v>
      </c>
      <c r="S89" s="12">
        <f>'Intra-day'!AJ89*'Intra-day'!AJ$99</f>
        <v>0</v>
      </c>
      <c r="T89" s="12">
        <f>'Intra-day'!AK89*'Intra-day'!AK$99</f>
        <v>0</v>
      </c>
      <c r="U89" s="12">
        <f>'Intra-day'!AL89*'Intra-day'!AL$99</f>
        <v>0</v>
      </c>
      <c r="V89" s="13">
        <f>'Intra-day'!AM89*'Intra-day'!AM$99</f>
        <v>0</v>
      </c>
    </row>
    <row r="90" spans="1:22" x14ac:dyDescent="0.25">
      <c r="A90" s="26" t="s">
        <v>17</v>
      </c>
      <c r="B90" s="26" t="s">
        <v>15</v>
      </c>
      <c r="C90" s="19">
        <f t="shared" si="68"/>
        <v>0</v>
      </c>
      <c r="D90" s="12">
        <f t="shared" si="63"/>
        <v>0</v>
      </c>
      <c r="E90" s="12">
        <f t="shared" si="64"/>
        <v>0</v>
      </c>
      <c r="F90" s="12">
        <f t="shared" si="65"/>
        <v>0</v>
      </c>
      <c r="G90" s="12">
        <f t="shared" si="66"/>
        <v>0</v>
      </c>
      <c r="H90" s="13">
        <f t="shared" si="67"/>
        <v>0</v>
      </c>
      <c r="I90" s="26" t="s">
        <v>17</v>
      </c>
      <c r="J90" s="19">
        <f>-'Intra-day'!AO90*'Intra-day'!$C90</f>
        <v>0</v>
      </c>
      <c r="K90" s="12">
        <f>-'Intra-day'!AP90*'Intra-day'!$C90</f>
        <v>0</v>
      </c>
      <c r="L90" s="12">
        <f>-'Intra-day'!AQ90*'Intra-day'!$C90</f>
        <v>0</v>
      </c>
      <c r="M90" s="12">
        <f>-'Intra-day'!AR90*'Intra-day'!$C90</f>
        <v>0</v>
      </c>
      <c r="N90" s="12">
        <f>-'Intra-day'!AS90*'Intra-day'!$C90</f>
        <v>0</v>
      </c>
      <c r="O90" s="13">
        <f>-'Intra-day'!AT90*'Intra-day'!$C90</f>
        <v>0</v>
      </c>
      <c r="P90" s="26" t="s">
        <v>17</v>
      </c>
      <c r="Q90" s="19">
        <f>'Intra-day'!AH90*'Intra-day'!AH$99</f>
        <v>0</v>
      </c>
      <c r="R90" s="12">
        <f>'Intra-day'!AI90*'Intra-day'!AI$99</f>
        <v>0</v>
      </c>
      <c r="S90" s="12">
        <f>'Intra-day'!AJ90*'Intra-day'!AJ$99</f>
        <v>0</v>
      </c>
      <c r="T90" s="12">
        <f>'Intra-day'!AK90*'Intra-day'!AK$99</f>
        <v>0</v>
      </c>
      <c r="U90" s="12">
        <f>'Intra-day'!AL90*'Intra-day'!AL$99</f>
        <v>0</v>
      </c>
      <c r="V90" s="13">
        <f>'Intra-day'!AM90*'Intra-day'!AM$99</f>
        <v>0</v>
      </c>
    </row>
    <row r="91" spans="1:22" x14ac:dyDescent="0.25">
      <c r="A91" s="26" t="s">
        <v>18</v>
      </c>
      <c r="B91" s="26" t="s">
        <v>15</v>
      </c>
      <c r="C91" s="19">
        <f t="shared" si="68"/>
        <v>0</v>
      </c>
      <c r="D91" s="12">
        <f t="shared" si="63"/>
        <v>0</v>
      </c>
      <c r="E91" s="12">
        <f t="shared" si="64"/>
        <v>0</v>
      </c>
      <c r="F91" s="12">
        <f t="shared" si="65"/>
        <v>0</v>
      </c>
      <c r="G91" s="12">
        <f t="shared" si="66"/>
        <v>0</v>
      </c>
      <c r="H91" s="13">
        <f t="shared" si="67"/>
        <v>0</v>
      </c>
      <c r="I91" s="26" t="s">
        <v>18</v>
      </c>
      <c r="J91" s="19">
        <f>-'Intra-day'!AO91*'Intra-day'!$C91</f>
        <v>0</v>
      </c>
      <c r="K91" s="12">
        <f>-'Intra-day'!AP91*'Intra-day'!$C91</f>
        <v>0</v>
      </c>
      <c r="L91" s="12">
        <f>-'Intra-day'!AQ91*'Intra-day'!$C91</f>
        <v>0</v>
      </c>
      <c r="M91" s="12">
        <f>-'Intra-day'!AR91*'Intra-day'!$C91</f>
        <v>0</v>
      </c>
      <c r="N91" s="12">
        <f>-'Intra-day'!AS91*'Intra-day'!$C91</f>
        <v>0</v>
      </c>
      <c r="O91" s="13">
        <f>-'Intra-day'!AT91*'Intra-day'!$C91</f>
        <v>0</v>
      </c>
      <c r="P91" s="26" t="s">
        <v>18</v>
      </c>
      <c r="Q91" s="19">
        <f>'Intra-day'!AH91*'Intra-day'!AH$99</f>
        <v>0</v>
      </c>
      <c r="R91" s="12">
        <f>'Intra-day'!AI91*'Intra-day'!AI$99</f>
        <v>0</v>
      </c>
      <c r="S91" s="12">
        <f>'Intra-day'!AJ91*'Intra-day'!AJ$99</f>
        <v>0</v>
      </c>
      <c r="T91" s="12">
        <f>'Intra-day'!AK91*'Intra-day'!AK$99</f>
        <v>0</v>
      </c>
      <c r="U91" s="12">
        <f>'Intra-day'!AL91*'Intra-day'!AL$99</f>
        <v>0</v>
      </c>
      <c r="V91" s="13">
        <f>'Intra-day'!AM91*'Intra-day'!AM$99</f>
        <v>0</v>
      </c>
    </row>
    <row r="92" spans="1:22" x14ac:dyDescent="0.25">
      <c r="A92" s="26" t="s">
        <v>5</v>
      </c>
      <c r="B92" s="26" t="s">
        <v>24</v>
      </c>
      <c r="C92" s="19">
        <f t="shared" si="68"/>
        <v>0</v>
      </c>
      <c r="D92" s="12">
        <f t="shared" si="63"/>
        <v>0</v>
      </c>
      <c r="E92" s="12">
        <f t="shared" si="64"/>
        <v>0</v>
      </c>
      <c r="F92" s="12">
        <f t="shared" si="65"/>
        <v>0</v>
      </c>
      <c r="G92" s="12">
        <f t="shared" si="66"/>
        <v>0</v>
      </c>
      <c r="H92" s="13">
        <f t="shared" si="67"/>
        <v>0</v>
      </c>
      <c r="I92" s="26" t="s">
        <v>5</v>
      </c>
      <c r="J92" s="19">
        <f>-'Intra-day'!AO92*'Intra-day'!$C92</f>
        <v>0</v>
      </c>
      <c r="K92" s="12">
        <f>-'Intra-day'!AP92*'Intra-day'!$C92</f>
        <v>0</v>
      </c>
      <c r="L92" s="12">
        <f>-'Intra-day'!AQ92*'Intra-day'!$C92</f>
        <v>0</v>
      </c>
      <c r="M92" s="12">
        <f>-'Intra-day'!AR92*'Intra-day'!$C92</f>
        <v>0</v>
      </c>
      <c r="N92" s="12">
        <f>-'Intra-day'!AS92*'Intra-day'!$C92</f>
        <v>0</v>
      </c>
      <c r="O92" s="13">
        <f>-'Intra-day'!AT92*'Intra-day'!$C92</f>
        <v>0</v>
      </c>
      <c r="P92" s="26" t="s">
        <v>5</v>
      </c>
      <c r="Q92" s="19">
        <f>'Intra-day'!AH92*'Intra-day'!AH$99</f>
        <v>0</v>
      </c>
      <c r="R92" s="12">
        <f>'Intra-day'!AI92*'Intra-day'!AI$99</f>
        <v>0</v>
      </c>
      <c r="S92" s="12">
        <f>'Intra-day'!AJ92*'Intra-day'!AJ$99</f>
        <v>0</v>
      </c>
      <c r="T92" s="12">
        <f>'Intra-day'!AK92*'Intra-day'!AK$99</f>
        <v>0</v>
      </c>
      <c r="U92" s="12">
        <f>'Intra-day'!AL92*'Intra-day'!AL$99</f>
        <v>0</v>
      </c>
      <c r="V92" s="13">
        <f>'Intra-day'!AM92*'Intra-day'!AM$99</f>
        <v>0</v>
      </c>
    </row>
    <row r="93" spans="1:22" x14ac:dyDescent="0.25">
      <c r="A93" s="26" t="s">
        <v>19</v>
      </c>
      <c r="B93" s="26" t="s">
        <v>15</v>
      </c>
      <c r="C93" s="19">
        <f t="shared" si="68"/>
        <v>0</v>
      </c>
      <c r="D93" s="12">
        <f t="shared" si="63"/>
        <v>0</v>
      </c>
      <c r="E93" s="12">
        <f t="shared" si="64"/>
        <v>0</v>
      </c>
      <c r="F93" s="12">
        <f t="shared" si="65"/>
        <v>0</v>
      </c>
      <c r="G93" s="12">
        <f t="shared" si="66"/>
        <v>0</v>
      </c>
      <c r="H93" s="13">
        <f t="shared" si="67"/>
        <v>0</v>
      </c>
      <c r="I93" s="26" t="s">
        <v>19</v>
      </c>
      <c r="J93" s="19">
        <f>-'Intra-day'!AO93*'Intra-day'!$C93</f>
        <v>0</v>
      </c>
      <c r="K93" s="12">
        <f>-'Intra-day'!AP93*'Intra-day'!$C93</f>
        <v>0</v>
      </c>
      <c r="L93" s="12">
        <f>-'Intra-day'!AQ93*'Intra-day'!$C93</f>
        <v>0</v>
      </c>
      <c r="M93" s="12">
        <f>-'Intra-day'!AR93*'Intra-day'!$C93</f>
        <v>0</v>
      </c>
      <c r="N93" s="12">
        <f>-'Intra-day'!AS93*'Intra-day'!$C93</f>
        <v>0</v>
      </c>
      <c r="O93" s="13">
        <f>-'Intra-day'!AT93*'Intra-day'!$C93</f>
        <v>0</v>
      </c>
      <c r="P93" s="26" t="s">
        <v>19</v>
      </c>
      <c r="Q93" s="19">
        <f>'Intra-day'!AH93*'Intra-day'!AH$99</f>
        <v>0</v>
      </c>
      <c r="R93" s="12">
        <f>'Intra-day'!AI93*'Intra-day'!AI$99</f>
        <v>0</v>
      </c>
      <c r="S93" s="12">
        <f>'Intra-day'!AJ93*'Intra-day'!AJ$99</f>
        <v>0</v>
      </c>
      <c r="T93" s="12">
        <f>'Intra-day'!AK93*'Intra-day'!AK$99</f>
        <v>0</v>
      </c>
      <c r="U93" s="12">
        <f>'Intra-day'!AL93*'Intra-day'!AL$99</f>
        <v>0</v>
      </c>
      <c r="V93" s="13">
        <f>'Intra-day'!AM93*'Intra-day'!AM$99</f>
        <v>0</v>
      </c>
    </row>
    <row r="94" spans="1:22" x14ac:dyDescent="0.25">
      <c r="A94" s="26" t="s">
        <v>20</v>
      </c>
      <c r="B94" s="26" t="s">
        <v>15</v>
      </c>
      <c r="C94" s="19">
        <f t="shared" si="68"/>
        <v>0</v>
      </c>
      <c r="D94" s="12">
        <f t="shared" si="63"/>
        <v>0</v>
      </c>
      <c r="E94" s="12">
        <f t="shared" si="64"/>
        <v>0</v>
      </c>
      <c r="F94" s="12">
        <f t="shared" si="65"/>
        <v>0</v>
      </c>
      <c r="G94" s="12">
        <f t="shared" si="66"/>
        <v>0</v>
      </c>
      <c r="H94" s="13">
        <f t="shared" si="67"/>
        <v>0</v>
      </c>
      <c r="I94" s="26" t="s">
        <v>20</v>
      </c>
      <c r="J94" s="19">
        <f>-'Intra-day'!AO94*'Intra-day'!$C94</f>
        <v>0</v>
      </c>
      <c r="K94" s="12">
        <f>-'Intra-day'!AP94*'Intra-day'!$C94</f>
        <v>0</v>
      </c>
      <c r="L94" s="12">
        <f>-'Intra-day'!AQ94*'Intra-day'!$C94</f>
        <v>0</v>
      </c>
      <c r="M94" s="12">
        <f>-'Intra-day'!AR94*'Intra-day'!$C94</f>
        <v>0</v>
      </c>
      <c r="N94" s="12">
        <f>-'Intra-day'!AS94*'Intra-day'!$C94</f>
        <v>0</v>
      </c>
      <c r="O94" s="13">
        <f>-'Intra-day'!AT94*'Intra-day'!$C94</f>
        <v>0</v>
      </c>
      <c r="P94" s="26" t="s">
        <v>20</v>
      </c>
      <c r="Q94" s="19">
        <f>'Intra-day'!AH94*'Intra-day'!AH$99</f>
        <v>0</v>
      </c>
      <c r="R94" s="12">
        <f>'Intra-day'!AI94*'Intra-day'!AI$99</f>
        <v>0</v>
      </c>
      <c r="S94" s="12">
        <f>'Intra-day'!AJ94*'Intra-day'!AJ$99</f>
        <v>0</v>
      </c>
      <c r="T94" s="12">
        <f>'Intra-day'!AK94*'Intra-day'!AK$99</f>
        <v>0</v>
      </c>
      <c r="U94" s="12">
        <f>'Intra-day'!AL94*'Intra-day'!AL$99</f>
        <v>0</v>
      </c>
      <c r="V94" s="13">
        <f>'Intra-day'!AM94*'Intra-day'!AM$99</f>
        <v>0</v>
      </c>
    </row>
    <row r="95" spans="1:22" x14ac:dyDescent="0.25">
      <c r="A95" s="26" t="s">
        <v>8</v>
      </c>
      <c r="B95" s="26" t="s">
        <v>15</v>
      </c>
      <c r="C95" s="19">
        <f t="shared" si="68"/>
        <v>0</v>
      </c>
      <c r="D95" s="12">
        <f t="shared" si="63"/>
        <v>0</v>
      </c>
      <c r="E95" s="12">
        <f t="shared" si="64"/>
        <v>0</v>
      </c>
      <c r="F95" s="12">
        <f t="shared" si="65"/>
        <v>0</v>
      </c>
      <c r="G95" s="12">
        <f t="shared" si="66"/>
        <v>0</v>
      </c>
      <c r="H95" s="13">
        <f t="shared" si="67"/>
        <v>0</v>
      </c>
      <c r="I95" s="26" t="s">
        <v>8</v>
      </c>
      <c r="J95" s="19">
        <f>-'Intra-day'!AO95*'Intra-day'!$C95</f>
        <v>0</v>
      </c>
      <c r="K95" s="12">
        <f>-'Intra-day'!AP95*'Intra-day'!$C95</f>
        <v>0</v>
      </c>
      <c r="L95" s="12">
        <f>-'Intra-day'!AQ95*'Intra-day'!$C95</f>
        <v>0</v>
      </c>
      <c r="M95" s="12">
        <f>-'Intra-day'!AR95*'Intra-day'!$C95</f>
        <v>0</v>
      </c>
      <c r="N95" s="12">
        <f>-'Intra-day'!AS95*'Intra-day'!$C95</f>
        <v>0</v>
      </c>
      <c r="O95" s="13">
        <f>-'Intra-day'!AT95*'Intra-day'!$C95</f>
        <v>0</v>
      </c>
      <c r="P95" s="26" t="s">
        <v>8</v>
      </c>
      <c r="Q95" s="19">
        <f>'Intra-day'!AH95*'Intra-day'!AH$99</f>
        <v>0</v>
      </c>
      <c r="R95" s="12">
        <f>'Intra-day'!AI95*'Intra-day'!AI$99</f>
        <v>0</v>
      </c>
      <c r="S95" s="12">
        <f>'Intra-day'!AJ95*'Intra-day'!AJ$99</f>
        <v>0</v>
      </c>
      <c r="T95" s="12">
        <f>'Intra-day'!AK95*'Intra-day'!AK$99</f>
        <v>0</v>
      </c>
      <c r="U95" s="12">
        <f>'Intra-day'!AL95*'Intra-day'!AL$99</f>
        <v>0</v>
      </c>
      <c r="V95" s="13">
        <f>'Intra-day'!AM95*'Intra-day'!AM$99</f>
        <v>0</v>
      </c>
    </row>
    <row r="96" spans="1:22" x14ac:dyDescent="0.25">
      <c r="A96" s="26" t="s">
        <v>59</v>
      </c>
      <c r="B96" s="26" t="s">
        <v>15</v>
      </c>
      <c r="C96" s="19">
        <f t="shared" si="68"/>
        <v>0</v>
      </c>
      <c r="D96" s="12">
        <f t="shared" si="63"/>
        <v>0</v>
      </c>
      <c r="E96" s="12">
        <f t="shared" si="64"/>
        <v>0</v>
      </c>
      <c r="F96" s="12">
        <f t="shared" si="65"/>
        <v>0</v>
      </c>
      <c r="G96" s="12">
        <f t="shared" si="66"/>
        <v>0</v>
      </c>
      <c r="H96" s="13">
        <f t="shared" si="67"/>
        <v>0</v>
      </c>
      <c r="I96" s="26" t="s">
        <v>59</v>
      </c>
      <c r="J96" s="19">
        <f>-'Intra-day'!AO96*'Intra-day'!$C96</f>
        <v>0</v>
      </c>
      <c r="K96" s="12">
        <f>-'Intra-day'!AP96*'Intra-day'!$C96</f>
        <v>0</v>
      </c>
      <c r="L96" s="12">
        <f>-'Intra-day'!AQ96*'Intra-day'!$C96</f>
        <v>0</v>
      </c>
      <c r="M96" s="12">
        <f>-'Intra-day'!AR96*'Intra-day'!$C96</f>
        <v>0</v>
      </c>
      <c r="N96" s="12">
        <f>-'Intra-day'!AS96*'Intra-day'!$C96</f>
        <v>0</v>
      </c>
      <c r="O96" s="13">
        <f>-'Intra-day'!AT96*'Intra-day'!$C96</f>
        <v>0</v>
      </c>
      <c r="P96" s="26" t="s">
        <v>59</v>
      </c>
      <c r="Q96" s="19">
        <f>'Intra-day'!AH96*'Intra-day'!AH$99</f>
        <v>0</v>
      </c>
      <c r="R96" s="12">
        <f>'Intra-day'!AI96*'Intra-day'!AI$99</f>
        <v>0</v>
      </c>
      <c r="S96" s="12">
        <f>'Intra-day'!AJ96*'Intra-day'!AJ$99</f>
        <v>0</v>
      </c>
      <c r="T96" s="12">
        <f>'Intra-day'!AK96*'Intra-day'!AK$99</f>
        <v>0</v>
      </c>
      <c r="U96" s="12">
        <f>'Intra-day'!AL96*'Intra-day'!AL$99</f>
        <v>0</v>
      </c>
      <c r="V96" s="13">
        <f>'Intra-day'!AM96*'Intra-day'!AM$99</f>
        <v>0</v>
      </c>
    </row>
    <row r="97" spans="1:22" x14ac:dyDescent="0.25">
      <c r="A97" s="27" t="s">
        <v>33</v>
      </c>
      <c r="B97" s="27"/>
      <c r="C97" s="20">
        <f t="shared" si="68"/>
        <v>0</v>
      </c>
      <c r="D97" s="16">
        <f t="shared" si="63"/>
        <v>0</v>
      </c>
      <c r="E97" s="16">
        <f t="shared" si="64"/>
        <v>0</v>
      </c>
      <c r="F97" s="16">
        <f t="shared" si="65"/>
        <v>0</v>
      </c>
      <c r="G97" s="16">
        <f t="shared" si="66"/>
        <v>9.9999999976716936E-2</v>
      </c>
      <c r="H97" s="17">
        <f t="shared" si="67"/>
        <v>0</v>
      </c>
      <c r="I97" s="27" t="s">
        <v>33</v>
      </c>
      <c r="J97" s="20">
        <f>SUM(J83:J96)</f>
        <v>0</v>
      </c>
      <c r="K97" s="16">
        <f t="shared" ref="K97" si="69">SUM(K83:K96)</f>
        <v>0</v>
      </c>
      <c r="L97" s="16">
        <f t="shared" ref="L97" si="70">SUM(L83:L96)</f>
        <v>0</v>
      </c>
      <c r="M97" s="16">
        <f t="shared" ref="M97" si="71">SUM(M83:M96)</f>
        <v>0</v>
      </c>
      <c r="N97" s="16">
        <f t="shared" ref="N97" si="72">SUM(N83:N96)</f>
        <v>354000</v>
      </c>
      <c r="O97" s="17">
        <f t="shared" ref="O97" si="73">SUM(O83:O96)</f>
        <v>495000</v>
      </c>
      <c r="P97" s="27" t="s">
        <v>33</v>
      </c>
      <c r="Q97" s="20">
        <f>'Intra-day'!AH97*'Intra-day'!AH$99</f>
        <v>0</v>
      </c>
      <c r="R97" s="16">
        <f>'Intra-day'!AI97*'Intra-day'!AI$99</f>
        <v>0</v>
      </c>
      <c r="S97" s="16">
        <f>'Intra-day'!AJ97*'Intra-day'!AJ$99</f>
        <v>0</v>
      </c>
      <c r="T97" s="16">
        <f>'Intra-day'!AK97*'Intra-day'!AK$99</f>
        <v>0</v>
      </c>
      <c r="U97" s="16">
        <f>'Intra-day'!AL97*'Intra-day'!AL$99</f>
        <v>-353999.9</v>
      </c>
      <c r="V97" s="17">
        <f>'Intra-day'!AM97*'Intra-day'!AM$99</f>
        <v>-495000</v>
      </c>
    </row>
  </sheetData>
  <mergeCells count="1">
    <mergeCell ref="A1:H1"/>
  </mergeCells>
  <pageMargins left="0.7" right="0.7" top="0.75" bottom="0.75" header="0.3" footer="0.3"/>
  <pageSetup orientation="portrait" r:id="rId1"/>
  <ignoredErrors>
    <ignoredError sqref="J32:O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8FE32-C1B9-4DCD-A93D-CADCEC9DCD75}">
  <dimension ref="A1:K107"/>
  <sheetViews>
    <sheetView workbookViewId="0">
      <selection activeCell="G100" sqref="G100"/>
    </sheetView>
  </sheetViews>
  <sheetFormatPr defaultRowHeight="15" x14ac:dyDescent="0.25"/>
  <cols>
    <col min="1" max="1" width="20.5703125" customWidth="1"/>
    <col min="2" max="2" width="12.140625" customWidth="1"/>
    <col min="3" max="8" width="9.85546875" style="2" customWidth="1"/>
  </cols>
  <sheetData>
    <row r="1" spans="1:11" x14ac:dyDescent="0.25">
      <c r="A1" s="93" t="s">
        <v>52</v>
      </c>
      <c r="B1" s="93"/>
      <c r="C1" s="93"/>
      <c r="D1" s="93"/>
      <c r="E1" s="93"/>
      <c r="F1" s="93"/>
      <c r="G1" s="93"/>
      <c r="H1" s="93"/>
    </row>
    <row r="2" spans="1:11" x14ac:dyDescent="0.25">
      <c r="A2" s="51" t="s">
        <v>43</v>
      </c>
      <c r="B2" s="51"/>
      <c r="C2" s="48" t="s">
        <v>9</v>
      </c>
      <c r="D2" s="48" t="s">
        <v>10</v>
      </c>
      <c r="E2" s="48" t="s">
        <v>11</v>
      </c>
      <c r="F2" s="48" t="s">
        <v>12</v>
      </c>
      <c r="G2" s="48" t="s">
        <v>13</v>
      </c>
      <c r="H2" s="48" t="s">
        <v>14</v>
      </c>
      <c r="J2" s="3">
        <v>0</v>
      </c>
      <c r="K2" s="2" t="s">
        <v>42</v>
      </c>
    </row>
    <row r="3" spans="1:11" x14ac:dyDescent="0.25">
      <c r="A3" s="25" t="s">
        <v>0</v>
      </c>
      <c r="B3" s="25" t="s">
        <v>24</v>
      </c>
      <c r="C3" s="18">
        <f>C19+C34+C49+C64+C79+C94</f>
        <v>0</v>
      </c>
      <c r="D3" s="8">
        <f>D19+D34+D49+D64+D79+D94</f>
        <v>0</v>
      </c>
      <c r="E3" s="8">
        <f>E19+E34+E49+E64+E79+E94</f>
        <v>0</v>
      </c>
      <c r="F3" s="8">
        <f>F19+F34+F49+F64+F79+F94</f>
        <v>0</v>
      </c>
      <c r="G3" s="8">
        <f>G19+G34+G49+G64+G79+G94</f>
        <v>0</v>
      </c>
      <c r="H3" s="9">
        <f>H19+H34+H49+H64+H79+H94</f>
        <v>0</v>
      </c>
    </row>
    <row r="4" spans="1:11" x14ac:dyDescent="0.25">
      <c r="A4" s="26" t="s">
        <v>1</v>
      </c>
      <c r="B4" s="26" t="s">
        <v>24</v>
      </c>
      <c r="C4" s="19">
        <f>C20+C35+C50+C65+C80+C95</f>
        <v>0</v>
      </c>
      <c r="D4" s="12">
        <f>D20+D35+D50+D65+D80+D95</f>
        <v>0</v>
      </c>
      <c r="E4" s="12">
        <f>E20+E35+E50+E65+E80+E95</f>
        <v>0</v>
      </c>
      <c r="F4" s="12">
        <f>F20+F35+F50+F65+F80+F95</f>
        <v>0</v>
      </c>
      <c r="G4" s="12">
        <f>G20+G35+G50+G65+G80+G95</f>
        <v>0</v>
      </c>
      <c r="H4" s="13">
        <f>H20+H35+H50+H65+H80+H95</f>
        <v>0</v>
      </c>
    </row>
    <row r="5" spans="1:11" x14ac:dyDescent="0.25">
      <c r="A5" s="26" t="s">
        <v>2</v>
      </c>
      <c r="B5" s="26" t="s">
        <v>24</v>
      </c>
      <c r="C5" s="19">
        <f>C21+C36+C51+C66+C81+C96</f>
        <v>0</v>
      </c>
      <c r="D5" s="12">
        <f>D21+D36+D51+D66+D81+D96</f>
        <v>0</v>
      </c>
      <c r="E5" s="12">
        <f>E21+E36+E51+E66+E81+E96</f>
        <v>0</v>
      </c>
      <c r="F5" s="12">
        <f>F21+F36+F51+F66+F81+F96</f>
        <v>0</v>
      </c>
      <c r="G5" s="12">
        <f>G21+G36+G51+G66+G81+G96</f>
        <v>0</v>
      </c>
      <c r="H5" s="13">
        <f>H21+H36+H51+H66+H81+H96</f>
        <v>0</v>
      </c>
    </row>
    <row r="6" spans="1:11" x14ac:dyDescent="0.25">
      <c r="A6" s="26" t="s">
        <v>3</v>
      </c>
      <c r="B6" s="26" t="s">
        <v>24</v>
      </c>
      <c r="C6" s="19">
        <f>C22+C37+C52+C67+C82+C97</f>
        <v>0</v>
      </c>
      <c r="D6" s="12">
        <f>D22+D37+D52+D67+D82+D97</f>
        <v>0</v>
      </c>
      <c r="E6" s="12">
        <f>E22+E37+E52+E67+E82+E97</f>
        <v>0</v>
      </c>
      <c r="F6" s="12">
        <f>F22+F37+F52+F67+F82+F97</f>
        <v>0</v>
      </c>
      <c r="G6" s="12">
        <f>G22+G37+G52+G67+G82+G97</f>
        <v>0</v>
      </c>
      <c r="H6" s="13">
        <f>H22+H37+H52+H67+H82+H97</f>
        <v>0</v>
      </c>
    </row>
    <row r="7" spans="1:11" x14ac:dyDescent="0.25">
      <c r="A7" s="26" t="s">
        <v>4</v>
      </c>
      <c r="B7" s="26" t="s">
        <v>24</v>
      </c>
      <c r="C7" s="19">
        <f>C23+C38+C53+C68+C83+C98</f>
        <v>0</v>
      </c>
      <c r="D7" s="12">
        <f>D23+D38+D53+D68+D83+D98</f>
        <v>-630000</v>
      </c>
      <c r="E7" s="12">
        <f>E23+E38+E53+E68+E83+E98</f>
        <v>-157500</v>
      </c>
      <c r="F7" s="12">
        <f>F23+F38+F53+F68+F83+F98</f>
        <v>0</v>
      </c>
      <c r="G7" s="12">
        <f>G23+G38+G53+G68+G83+G98</f>
        <v>0</v>
      </c>
      <c r="H7" s="13">
        <f>H23+H38+H53+H68+H83+H98</f>
        <v>0</v>
      </c>
    </row>
    <row r="8" spans="1:11" x14ac:dyDescent="0.25">
      <c r="A8" s="26" t="s">
        <v>8</v>
      </c>
      <c r="B8" s="26" t="s">
        <v>24</v>
      </c>
      <c r="C8" s="19">
        <f>C24+C39+C54+C69+C84+C99</f>
        <v>0</v>
      </c>
      <c r="D8" s="12">
        <f>D24+D39+D54+D69+D84+D99</f>
        <v>465000</v>
      </c>
      <c r="E8" s="12">
        <f>E24+E39+E54+E69+E84+E99</f>
        <v>127500</v>
      </c>
      <c r="F8" s="12">
        <f>F24+F39+F54+F69+F84+F99</f>
        <v>0</v>
      </c>
      <c r="G8" s="12">
        <f>G24+G39+G54+G69+G84+G99</f>
        <v>90000</v>
      </c>
      <c r="H8" s="13">
        <f>H24+H39+H54+H69+H84+H99</f>
        <v>39000</v>
      </c>
    </row>
    <row r="9" spans="1:11" x14ac:dyDescent="0.25">
      <c r="A9" s="26" t="s">
        <v>16</v>
      </c>
      <c r="B9" s="26" t="s">
        <v>15</v>
      </c>
      <c r="C9" s="19">
        <f>C25+C40+C55+C70+C85+C100</f>
        <v>0</v>
      </c>
      <c r="D9" s="12">
        <f>D25+D40+D55+D70+D85+D100</f>
        <v>10000</v>
      </c>
      <c r="E9" s="12">
        <f>E25+E40+E55+E70+E85+E100</f>
        <v>0</v>
      </c>
      <c r="F9" s="12">
        <f>F25+F40+F55+F70+F85+F100</f>
        <v>0</v>
      </c>
      <c r="G9" s="12">
        <f>G25+G40+G55+G70+G85+G100</f>
        <v>-12600</v>
      </c>
      <c r="H9" s="13">
        <f>H25+H40+H55+H70+H85+H100</f>
        <v>0</v>
      </c>
    </row>
    <row r="10" spans="1:11" x14ac:dyDescent="0.25">
      <c r="A10" s="26" t="s">
        <v>17</v>
      </c>
      <c r="B10" s="26" t="s">
        <v>15</v>
      </c>
      <c r="C10" s="19">
        <f>C26+C41+C56+C71+C86+C101</f>
        <v>0</v>
      </c>
      <c r="D10" s="12">
        <f>D26+D41+D56+D71+D86+D101</f>
        <v>-31500</v>
      </c>
      <c r="E10" s="12">
        <f>E26+E41+E56+E71+E86+E101</f>
        <v>47500</v>
      </c>
      <c r="F10" s="12">
        <f>F26+F41+F56+F71+F86+F101</f>
        <v>10000</v>
      </c>
      <c r="G10" s="12">
        <f>G26+G41+G56+G71+G86+G101</f>
        <v>85500</v>
      </c>
      <c r="H10" s="13">
        <f>H26+H41+H56+H71+H86+H101</f>
        <v>85500</v>
      </c>
    </row>
    <row r="11" spans="1:11" x14ac:dyDescent="0.25">
      <c r="A11" s="26" t="s">
        <v>18</v>
      </c>
      <c r="B11" s="26" t="s">
        <v>15</v>
      </c>
      <c r="C11" s="19">
        <f>C27+C42+C57+C72+C87+C102</f>
        <v>0</v>
      </c>
      <c r="D11" s="12">
        <f>D27+D42+D57+D72+D87+D102</f>
        <v>0</v>
      </c>
      <c r="E11" s="12">
        <f>E27+E42+E57+E72+E87+E102</f>
        <v>0</v>
      </c>
      <c r="F11" s="12">
        <f>F27+F42+F57+F72+F87+F102</f>
        <v>0</v>
      </c>
      <c r="G11" s="12">
        <f>G27+G42+G57+G72+G87+G102</f>
        <v>0</v>
      </c>
      <c r="H11" s="13">
        <f>H27+H42+H57+H72+H87+H102</f>
        <v>0</v>
      </c>
    </row>
    <row r="12" spans="1:11" x14ac:dyDescent="0.25">
      <c r="A12" s="26" t="s">
        <v>5</v>
      </c>
      <c r="B12" s="26" t="s">
        <v>24</v>
      </c>
      <c r="C12" s="19">
        <f>C28+C43+C58+C73+C88+C103</f>
        <v>0</v>
      </c>
      <c r="D12" s="12">
        <f>D28+D43+D58+D73+D88+D103</f>
        <v>510000</v>
      </c>
      <c r="E12" s="12">
        <f>E28+E43+E58+E73+E88+E103</f>
        <v>0</v>
      </c>
      <c r="F12" s="12">
        <f>F28+F43+F58+F73+F88+F103</f>
        <v>0</v>
      </c>
      <c r="G12" s="12">
        <f>G28+G43+G58+G73+G88+G103</f>
        <v>300000</v>
      </c>
      <c r="H12" s="13">
        <f>H28+H43+H58+H73+H88+H103</f>
        <v>0</v>
      </c>
    </row>
    <row r="13" spans="1:11" x14ac:dyDescent="0.25">
      <c r="A13" s="26" t="s">
        <v>19</v>
      </c>
      <c r="B13" s="26" t="s">
        <v>15</v>
      </c>
      <c r="C13" s="19">
        <f>C29+C44+C59+C74+C89+C104</f>
        <v>0</v>
      </c>
      <c r="D13" s="12">
        <f>D29+D44+D59+D74+D89+D104</f>
        <v>0</v>
      </c>
      <c r="E13" s="12">
        <f>E29+E44+E59+E74+E89+E104</f>
        <v>0</v>
      </c>
      <c r="F13" s="12">
        <f>F29+F44+F59+F74+F89+F104</f>
        <v>0</v>
      </c>
      <c r="G13" s="12">
        <f>G29+G44+G59+G74+G89+G104</f>
        <v>0</v>
      </c>
      <c r="H13" s="13">
        <f>H29+H44+H59+H74+H89+H104</f>
        <v>0</v>
      </c>
    </row>
    <row r="14" spans="1:11" x14ac:dyDescent="0.25">
      <c r="A14" s="26" t="s">
        <v>20</v>
      </c>
      <c r="B14" s="26" t="s">
        <v>15</v>
      </c>
      <c r="C14" s="19">
        <f t="shared" ref="C14:H14" si="0">C30+C45+C60+C75+C90+C105</f>
        <v>0</v>
      </c>
      <c r="D14" s="12">
        <f t="shared" si="0"/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3">
        <f t="shared" si="0"/>
        <v>0</v>
      </c>
    </row>
    <row r="15" spans="1:11" x14ac:dyDescent="0.25">
      <c r="A15" s="26" t="s">
        <v>8</v>
      </c>
      <c r="B15" s="26" t="s">
        <v>15</v>
      </c>
      <c r="C15" s="19">
        <f t="shared" ref="C15:H15" si="1">C31+C46+C61+C76+C91+C106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3">
        <f t="shared" si="1"/>
        <v>0</v>
      </c>
    </row>
    <row r="16" spans="1:11" x14ac:dyDescent="0.25">
      <c r="A16" s="27" t="s">
        <v>59</v>
      </c>
      <c r="B16" s="27" t="s">
        <v>15</v>
      </c>
      <c r="C16" s="20">
        <f t="shared" ref="C16:H16" si="2">C32+C47+C62+C77+C92+C107</f>
        <v>0</v>
      </c>
      <c r="D16" s="16">
        <f t="shared" si="2"/>
        <v>0</v>
      </c>
      <c r="E16" s="16">
        <f t="shared" si="2"/>
        <v>0</v>
      </c>
      <c r="F16" s="16">
        <f t="shared" si="2"/>
        <v>0</v>
      </c>
      <c r="G16" s="16">
        <f t="shared" si="2"/>
        <v>0</v>
      </c>
      <c r="H16" s="17">
        <f t="shared" si="2"/>
        <v>0</v>
      </c>
    </row>
    <row r="17" spans="1:8" x14ac:dyDescent="0.25">
      <c r="A17" s="33" t="s">
        <v>45</v>
      </c>
      <c r="B17" s="31"/>
      <c r="C17" s="44">
        <f>SUM(C3:C16)</f>
        <v>0</v>
      </c>
      <c r="D17" s="44">
        <f t="shared" ref="D17:H17" si="3">SUM(D3:D16)</f>
        <v>323500</v>
      </c>
      <c r="E17" s="44">
        <f t="shared" si="3"/>
        <v>17500</v>
      </c>
      <c r="F17" s="44">
        <f t="shared" si="3"/>
        <v>10000</v>
      </c>
      <c r="G17" s="44">
        <f t="shared" si="3"/>
        <v>462900</v>
      </c>
      <c r="H17" s="45">
        <f t="shared" si="3"/>
        <v>124500</v>
      </c>
    </row>
    <row r="18" spans="1:8" x14ac:dyDescent="0.25">
      <c r="A18" s="46" t="s">
        <v>53</v>
      </c>
      <c r="B18" s="46"/>
      <c r="C18" s="47" t="s">
        <v>9</v>
      </c>
      <c r="D18" s="47" t="s">
        <v>10</v>
      </c>
      <c r="E18" s="47" t="s">
        <v>11</v>
      </c>
      <c r="F18" s="47" t="s">
        <v>12</v>
      </c>
      <c r="G18" s="47" t="s">
        <v>13</v>
      </c>
      <c r="H18" s="47" t="s">
        <v>14</v>
      </c>
    </row>
    <row r="19" spans="1:8" x14ac:dyDescent="0.25">
      <c r="A19" s="25" t="s">
        <v>0</v>
      </c>
      <c r="B19" s="25" t="s">
        <v>24</v>
      </c>
      <c r="C19" s="18">
        <f>MAX(MIN(Actual!B3,Actual!B24)-(Actual!K3),0)*Actual!$I24</f>
        <v>0</v>
      </c>
      <c r="D19" s="8">
        <f>MAX(MIN(Actual!C3,Actual!C24)-(Actual!L3),0)*Actual!$I24</f>
        <v>0</v>
      </c>
      <c r="E19" s="8">
        <f>MAX(MIN(Actual!D3,Actual!D24)-(Actual!M3),0)*Actual!$I24</f>
        <v>0</v>
      </c>
      <c r="F19" s="8">
        <f>MAX(MIN(Actual!E3,Actual!E24)-(Actual!N3),0)*Actual!$I24</f>
        <v>0</v>
      </c>
      <c r="G19" s="8">
        <f>MAX(MIN(Actual!F3,Actual!F24)-(Actual!O3),0)*Actual!$I24</f>
        <v>0</v>
      </c>
      <c r="H19" s="9">
        <f>MAX(MIN(Actual!G3,Actual!G24)-(Actual!P3),0)*Actual!$I24</f>
        <v>0</v>
      </c>
    </row>
    <row r="20" spans="1:8" x14ac:dyDescent="0.25">
      <c r="A20" s="26" t="s">
        <v>1</v>
      </c>
      <c r="B20" s="26" t="s">
        <v>24</v>
      </c>
      <c r="C20" s="19">
        <f>MAX(MIN(Actual!B4,Actual!B25)-(Actual!K4),0)*Actual!$I25</f>
        <v>0</v>
      </c>
      <c r="D20" s="12">
        <f>MAX(MIN(Actual!C4,Actual!C25)-(Actual!L4),0)*Actual!$I25</f>
        <v>0</v>
      </c>
      <c r="E20" s="12">
        <f>MAX(MIN(Actual!D4,Actual!D25)-(Actual!M4),0)*Actual!$I25</f>
        <v>0</v>
      </c>
      <c r="F20" s="12">
        <f>MAX(MIN(Actual!E4,Actual!E25)-(Actual!N4),0)*Actual!$I25</f>
        <v>0</v>
      </c>
      <c r="G20" s="12">
        <f>MAX(MIN(Actual!F4,Actual!F25)-(Actual!O4),0)*Actual!$I25</f>
        <v>0</v>
      </c>
      <c r="H20" s="13">
        <f>MAX(MIN(Actual!G4,Actual!G25)-(Actual!P4),0)*Actual!$I25</f>
        <v>0</v>
      </c>
    </row>
    <row r="21" spans="1:8" x14ac:dyDescent="0.25">
      <c r="A21" s="26" t="s">
        <v>2</v>
      </c>
      <c r="B21" s="26" t="s">
        <v>24</v>
      </c>
      <c r="C21" s="19">
        <f>MAX(MIN(Actual!B5,Actual!B26)-(Actual!K5),0)*Actual!$I26</f>
        <v>0</v>
      </c>
      <c r="D21" s="12">
        <f>MAX(MIN(Actual!C5,Actual!C26)-(Actual!L5),0)*Actual!$I26</f>
        <v>0</v>
      </c>
      <c r="E21" s="12">
        <f>MAX(MIN(Actual!D5,Actual!D26)-(Actual!M5),0)*Actual!$I26</f>
        <v>0</v>
      </c>
      <c r="F21" s="12">
        <f>MAX(MIN(Actual!E5,Actual!E26)-(Actual!N5),0)*Actual!$I26</f>
        <v>0</v>
      </c>
      <c r="G21" s="12">
        <f>MAX(MIN(Actual!F5,Actual!F26)-(Actual!O5),0)*Actual!$I26</f>
        <v>0</v>
      </c>
      <c r="H21" s="13">
        <f>MAX(MIN(Actual!G5,Actual!G26)-(Actual!P5),0)*Actual!$I26</f>
        <v>0</v>
      </c>
    </row>
    <row r="22" spans="1:8" x14ac:dyDescent="0.25">
      <c r="A22" s="26" t="s">
        <v>3</v>
      </c>
      <c r="B22" s="26" t="s">
        <v>24</v>
      </c>
      <c r="C22" s="19">
        <f>MAX(MIN(Actual!B6,Actual!B27)-(Actual!K6),0)*Actual!$I27</f>
        <v>0</v>
      </c>
      <c r="D22" s="12">
        <f>MAX(MIN(Actual!C6,Actual!C27)-(Actual!L6),0)*Actual!$I27</f>
        <v>0</v>
      </c>
      <c r="E22" s="12">
        <f>MAX(MIN(Actual!D6,Actual!D27)-(Actual!M6),0)*Actual!$I27</f>
        <v>0</v>
      </c>
      <c r="F22" s="12">
        <f>MAX(MIN(Actual!E6,Actual!E27)-(Actual!N6),0)*Actual!$I27</f>
        <v>0</v>
      </c>
      <c r="G22" s="12">
        <f>MAX(MIN(Actual!F6,Actual!F27)-(Actual!O6),0)*Actual!$I27</f>
        <v>0</v>
      </c>
      <c r="H22" s="13">
        <f>MAX(MIN(Actual!G6,Actual!G27)-(Actual!P6),0)*Actual!$I27</f>
        <v>0</v>
      </c>
    </row>
    <row r="23" spans="1:8" x14ac:dyDescent="0.25">
      <c r="A23" s="26" t="s">
        <v>4</v>
      </c>
      <c r="B23" s="26" t="s">
        <v>24</v>
      </c>
      <c r="C23" s="19">
        <f>MAX(MIN(Actual!B7,Actual!B28)-(Actual!K7),0)*Actual!$I28</f>
        <v>0</v>
      </c>
      <c r="D23" s="12">
        <f>MAX(MIN(Actual!C7,Actual!C28)-(Actual!L7),0)*Actual!$I28</f>
        <v>0</v>
      </c>
      <c r="E23" s="12">
        <f>MAX(MIN(Actual!D7,Actual!D28)-(Actual!M7),0)*Actual!$I28</f>
        <v>0</v>
      </c>
      <c r="F23" s="12">
        <f>MAX(MIN(Actual!E7,Actual!E28)-(Actual!N7),0)*Actual!$I28</f>
        <v>0</v>
      </c>
      <c r="G23" s="12">
        <f>MAX(MIN(Actual!F7,Actual!F28)-(Actual!O7),0)*Actual!$I28</f>
        <v>0</v>
      </c>
      <c r="H23" s="13">
        <f>MAX(MIN(Actual!G7,Actual!G28)-(Actual!P7),0)*Actual!$I28</f>
        <v>0</v>
      </c>
    </row>
    <row r="24" spans="1:8" x14ac:dyDescent="0.25">
      <c r="A24" s="26" t="s">
        <v>8</v>
      </c>
      <c r="B24" s="26" t="s">
        <v>24</v>
      </c>
      <c r="C24" s="19">
        <f>MAX(MIN(Actual!B8,Actual!B29)-(Actual!K8),0)*Actual!$I29</f>
        <v>0</v>
      </c>
      <c r="D24" s="12">
        <f>MAX(MIN(Actual!C8,Actual!C29)-(Actual!L8),0)*Actual!$I29</f>
        <v>465000</v>
      </c>
      <c r="E24" s="12">
        <f>MAX(MIN(Actual!D8,Actual!D29)-(Actual!M8),0)*Actual!$I29</f>
        <v>127500</v>
      </c>
      <c r="F24" s="12">
        <f>MAX(MIN(Actual!E8,Actual!E29)-(Actual!N8),0)*Actual!$I29</f>
        <v>0</v>
      </c>
      <c r="G24" s="12">
        <f>MAX(MIN(Actual!F8,Actual!F29)-(Actual!O8),0)*Actual!$I29</f>
        <v>0</v>
      </c>
      <c r="H24" s="13">
        <f>MAX(MIN(Actual!G8,Actual!G29)-(Actual!P8),0)*Actual!$I29</f>
        <v>0</v>
      </c>
    </row>
    <row r="25" spans="1:8" x14ac:dyDescent="0.25">
      <c r="A25" s="26" t="s">
        <v>16</v>
      </c>
      <c r="B25" s="26" t="s">
        <v>15</v>
      </c>
      <c r="C25" s="19">
        <f>MAX(MIN(Actual!B9,Actual!B30)-(Actual!K9),0)*Actual!$I30</f>
        <v>0</v>
      </c>
      <c r="D25" s="12">
        <f>MAX(MIN(Actual!C9,Actual!C30)-(Actual!L9),0)*Actual!$I30</f>
        <v>0</v>
      </c>
      <c r="E25" s="12">
        <f>MAX(MIN(Actual!D9,Actual!D30)-(Actual!M9),0)*Actual!$I30</f>
        <v>0</v>
      </c>
      <c r="F25" s="12">
        <f>MAX(MIN(Actual!E9,Actual!E30)-(Actual!N9),0)*Actual!$I30</f>
        <v>0</v>
      </c>
      <c r="G25" s="12">
        <f>MAX(MIN(Actual!F9,Actual!F30)-(Actual!O9),0)*Actual!$I30</f>
        <v>0</v>
      </c>
      <c r="H25" s="13">
        <f>MAX(MIN(Actual!G9,Actual!G30)-(Actual!P9),0)*Actual!$I30</f>
        <v>0</v>
      </c>
    </row>
    <row r="26" spans="1:8" x14ac:dyDescent="0.25">
      <c r="A26" s="26" t="s">
        <v>17</v>
      </c>
      <c r="B26" s="26" t="s">
        <v>15</v>
      </c>
      <c r="C26" s="19">
        <f>MAX(MIN(Actual!B10,Actual!B31)-(Actual!K10),0)*Actual!$I31</f>
        <v>0</v>
      </c>
      <c r="D26" s="12">
        <f>MAX(MIN(Actual!C10,Actual!C31)-(Actual!L10),0)*Actual!$I31</f>
        <v>0</v>
      </c>
      <c r="E26" s="12">
        <f>MAX(MIN(Actual!D10,Actual!D31)-(Actual!M10),0)*Actual!$I31</f>
        <v>0</v>
      </c>
      <c r="F26" s="12">
        <f>MAX(MIN(Actual!E10,Actual!E31)-(Actual!N10),0)*Actual!$I31</f>
        <v>0</v>
      </c>
      <c r="G26" s="12">
        <f>MAX(MIN(Actual!F10,Actual!F31)-(Actual!O10),0)*Actual!$I31</f>
        <v>0</v>
      </c>
      <c r="H26" s="13">
        <f>MAX(MIN(Actual!G10,Actual!G31)-(Actual!P10),0)*Actual!$I31</f>
        <v>0</v>
      </c>
    </row>
    <row r="27" spans="1:8" x14ac:dyDescent="0.25">
      <c r="A27" s="26" t="s">
        <v>18</v>
      </c>
      <c r="B27" s="26" t="s">
        <v>15</v>
      </c>
      <c r="C27" s="19">
        <f>MAX(MIN(Actual!B11,Actual!B32)-(Actual!K11),0)*Actual!$I32</f>
        <v>0</v>
      </c>
      <c r="D27" s="12">
        <f>MAX(MIN(Actual!C11,Actual!C32)-(Actual!L11),0)*Actual!$I32</f>
        <v>0</v>
      </c>
      <c r="E27" s="12">
        <f>MAX(MIN(Actual!D11,Actual!D32)-(Actual!M11),0)*Actual!$I32</f>
        <v>0</v>
      </c>
      <c r="F27" s="12">
        <f>MAX(MIN(Actual!E11,Actual!E32)-(Actual!N11),0)*Actual!$I32</f>
        <v>0</v>
      </c>
      <c r="G27" s="12">
        <f>MAX(MIN(Actual!F11,Actual!F32)-(Actual!O11),0)*Actual!$I32</f>
        <v>0</v>
      </c>
      <c r="H27" s="13">
        <f>MAX(MIN(Actual!G11,Actual!G32)-(Actual!P11),0)*Actual!$I32</f>
        <v>0</v>
      </c>
    </row>
    <row r="28" spans="1:8" x14ac:dyDescent="0.25">
      <c r="A28" s="26" t="s">
        <v>5</v>
      </c>
      <c r="B28" s="26" t="s">
        <v>24</v>
      </c>
      <c r="C28" s="19">
        <f>MAX(MIN(Actual!B12,Actual!B33)-(Actual!K12),0)*Actual!$I33</f>
        <v>0</v>
      </c>
      <c r="D28" s="12">
        <f>MAX(MIN(Actual!C12,Actual!C33)-(Actual!L12),0)*Actual!$I33</f>
        <v>510000</v>
      </c>
      <c r="E28" s="12">
        <f>MAX(MIN(Actual!D12,Actual!D33)-(Actual!M12),0)*Actual!$I33</f>
        <v>0</v>
      </c>
      <c r="F28" s="12">
        <f>MAX(MIN(Actual!E12,Actual!E33)-(Actual!N12),0)*Actual!$I33</f>
        <v>0</v>
      </c>
      <c r="G28" s="12">
        <f>MAX(MIN(Actual!F12,Actual!F33)-(Actual!O12),0)*Actual!$I33</f>
        <v>300000</v>
      </c>
      <c r="H28" s="13">
        <f>MAX(MIN(Actual!G12,Actual!G33)-(Actual!P12),0)*Actual!$I33</f>
        <v>0</v>
      </c>
    </row>
    <row r="29" spans="1:8" x14ac:dyDescent="0.25">
      <c r="A29" s="26" t="s">
        <v>19</v>
      </c>
      <c r="B29" s="26" t="s">
        <v>15</v>
      </c>
      <c r="C29" s="19">
        <f>MAX(MIN(Actual!B13,Actual!B34)-(Actual!K13),0)*Actual!$I34</f>
        <v>0</v>
      </c>
      <c r="D29" s="12">
        <f>MAX(MIN(Actual!C13,Actual!C34)-(Actual!L13),0)*Actual!$I34</f>
        <v>0</v>
      </c>
      <c r="E29" s="12">
        <f>MAX(MIN(Actual!D13,Actual!D34)-(Actual!M13),0)*Actual!$I34</f>
        <v>0</v>
      </c>
      <c r="F29" s="12">
        <f>MAX(MIN(Actual!E13,Actual!E34)-(Actual!N13),0)*Actual!$I34</f>
        <v>0</v>
      </c>
      <c r="G29" s="12">
        <f>MAX(MIN(Actual!F13,Actual!F34)-(Actual!O13),0)*Actual!$I34</f>
        <v>0</v>
      </c>
      <c r="H29" s="13">
        <f>MAX(MIN(Actual!G13,Actual!G34)-(Actual!P13),0)*Actual!$I34</f>
        <v>0</v>
      </c>
    </row>
    <row r="30" spans="1:8" x14ac:dyDescent="0.25">
      <c r="A30" s="26" t="s">
        <v>20</v>
      </c>
      <c r="B30" s="26" t="s">
        <v>15</v>
      </c>
      <c r="C30" s="19">
        <f>MAX(MIN(Actual!B14,Actual!B35)-(Actual!K14),0)*Actual!$I35</f>
        <v>0</v>
      </c>
      <c r="D30" s="12">
        <f>MAX(MIN(Actual!C14,Actual!C35)-(Actual!L14),0)*Actual!$I35</f>
        <v>0</v>
      </c>
      <c r="E30" s="12">
        <f>MAX(MIN(Actual!D14,Actual!D35)-(Actual!M14),0)*Actual!$I35</f>
        <v>0</v>
      </c>
      <c r="F30" s="12">
        <f>MAX(MIN(Actual!E14,Actual!E35)-(Actual!N14),0)*Actual!$I35</f>
        <v>0</v>
      </c>
      <c r="G30" s="12">
        <f>MAX(MIN(Actual!F14,Actual!F35)-(Actual!O14),0)*Actual!$I35</f>
        <v>0</v>
      </c>
      <c r="H30" s="13">
        <f>MAX(MIN(Actual!G14,Actual!G35)-(Actual!P14),0)*Actual!$I35</f>
        <v>0</v>
      </c>
    </row>
    <row r="31" spans="1:8" x14ac:dyDescent="0.25">
      <c r="A31" s="26" t="s">
        <v>8</v>
      </c>
      <c r="B31" s="26" t="s">
        <v>15</v>
      </c>
      <c r="C31" s="19">
        <f>MAX(MIN(Actual!B15,Actual!B36)-(Actual!K15),0)*Actual!$I36</f>
        <v>0</v>
      </c>
      <c r="D31" s="12">
        <f>MAX(MIN(Actual!C15,Actual!C36)-(Actual!L15),0)*Actual!$I36</f>
        <v>0</v>
      </c>
      <c r="E31" s="12">
        <f>MAX(MIN(Actual!D15,Actual!D36)-(Actual!M15),0)*Actual!$I36</f>
        <v>0</v>
      </c>
      <c r="F31" s="12">
        <f>MAX(MIN(Actual!E15,Actual!E36)-(Actual!N15),0)*Actual!$I36</f>
        <v>0</v>
      </c>
      <c r="G31" s="12">
        <f>MAX(MIN(Actual!F15,Actual!F36)-(Actual!O15),0)*Actual!$I36</f>
        <v>0</v>
      </c>
      <c r="H31" s="13">
        <f>MAX(MIN(Actual!G15,Actual!G36)-(Actual!P15),0)*Actual!$I36</f>
        <v>0</v>
      </c>
    </row>
    <row r="32" spans="1:8" x14ac:dyDescent="0.25">
      <c r="A32" s="27" t="s">
        <v>59</v>
      </c>
      <c r="B32" s="27" t="s">
        <v>15</v>
      </c>
      <c r="C32" s="20">
        <f>MAX(MIN(Actual!B16,Actual!B37)-(Actual!K16),0)*Actual!$I37</f>
        <v>0</v>
      </c>
      <c r="D32" s="16">
        <f>MAX(MIN(Actual!C16,Actual!C37)-(Actual!L16),0)*Actual!$I37</f>
        <v>0</v>
      </c>
      <c r="E32" s="16">
        <f>MAX(MIN(Actual!D16,Actual!D37)-(Actual!M16),0)*Actual!$I37</f>
        <v>0</v>
      </c>
      <c r="F32" s="16">
        <f>MAX(MIN(Actual!E16,Actual!E37)-(Actual!N16),0)*Actual!$I37</f>
        <v>0</v>
      </c>
      <c r="G32" s="16">
        <f>MAX(MIN(Actual!F16,Actual!F37)-(Actual!O16),0)*Actual!$I37</f>
        <v>0</v>
      </c>
      <c r="H32" s="17">
        <f>MAX(MIN(Actual!G16,Actual!G37)-(Actual!P16),0)*Actual!$I37</f>
        <v>0</v>
      </c>
    </row>
    <row r="33" spans="1:8" x14ac:dyDescent="0.25">
      <c r="A33" s="49" t="s">
        <v>54</v>
      </c>
      <c r="B33" s="50"/>
      <c r="C33" s="47" t="s">
        <v>9</v>
      </c>
      <c r="D33" s="47" t="s">
        <v>10</v>
      </c>
      <c r="E33" s="47" t="s">
        <v>11</v>
      </c>
      <c r="F33" s="47" t="s">
        <v>12</v>
      </c>
      <c r="G33" s="47" t="s">
        <v>13</v>
      </c>
      <c r="H33" s="47" t="s">
        <v>14</v>
      </c>
    </row>
    <row r="34" spans="1:8" x14ac:dyDescent="0.25">
      <c r="A34" s="25" t="s">
        <v>0</v>
      </c>
      <c r="B34" s="25" t="s">
        <v>24</v>
      </c>
      <c r="C34" s="18">
        <f>MAX((Actual!K3)-MAX(Actual!B3,Actual!B24),0)*MIN(BidsOffers!$B24,Actual!$I24)</f>
        <v>0</v>
      </c>
      <c r="D34" s="8">
        <f>MAX((Actual!L3)-MAX(Actual!C3,Actual!C24),0)*MIN(BidsOffers!$B24,Actual!$I24)</f>
        <v>0</v>
      </c>
      <c r="E34" s="8">
        <f>MAX((Actual!M3)-MAX(Actual!D3,Actual!D24),0)*MIN(BidsOffers!$B24,Actual!$I24)</f>
        <v>0</v>
      </c>
      <c r="F34" s="8">
        <f>MAX((Actual!N3)-MAX(Actual!E3,Actual!E24),0)*MIN(BidsOffers!$B24,Actual!$I24)</f>
        <v>0</v>
      </c>
      <c r="G34" s="8">
        <f>MAX((Actual!O3)-MAX(Actual!F3,Actual!F24),0)*MIN(BidsOffers!$B24,Actual!$I24)</f>
        <v>0</v>
      </c>
      <c r="H34" s="9">
        <f>MAX((Actual!P3)-MAX(Actual!G3,Actual!G24),0)*MIN(BidsOffers!$B24,Actual!$I24)</f>
        <v>0</v>
      </c>
    </row>
    <row r="35" spans="1:8" x14ac:dyDescent="0.25">
      <c r="A35" s="26" t="s">
        <v>1</v>
      </c>
      <c r="B35" s="26" t="s">
        <v>24</v>
      </c>
      <c r="C35" s="19">
        <f>MAX((Actual!K4)-MAX(Actual!B4,Actual!B25),0)*MIN(BidsOffers!$B25,Actual!$I25)</f>
        <v>0</v>
      </c>
      <c r="D35" s="12">
        <f>MAX((Actual!L4)-MAX(Actual!C4,Actual!C25),0)*MIN(BidsOffers!$B25,Actual!$I25)</f>
        <v>0</v>
      </c>
      <c r="E35" s="12">
        <f>MAX((Actual!M4)-MAX(Actual!D4,Actual!D25),0)*MIN(BidsOffers!$B25,Actual!$I25)</f>
        <v>0</v>
      </c>
      <c r="F35" s="12">
        <f>MAX((Actual!N4)-MAX(Actual!E4,Actual!E25),0)*MIN(BidsOffers!$B25,Actual!$I25)</f>
        <v>0</v>
      </c>
      <c r="G35" s="12">
        <f>MAX((Actual!O4)-MAX(Actual!F4,Actual!F25),0)*MIN(BidsOffers!$B25,Actual!$I25)</f>
        <v>0</v>
      </c>
      <c r="H35" s="13">
        <f>MAX((Actual!P4)-MAX(Actual!G4,Actual!G25),0)*MIN(BidsOffers!$B25,Actual!$I25)</f>
        <v>0</v>
      </c>
    </row>
    <row r="36" spans="1:8" x14ac:dyDescent="0.25">
      <c r="A36" s="26" t="s">
        <v>2</v>
      </c>
      <c r="B36" s="26" t="s">
        <v>24</v>
      </c>
      <c r="C36" s="19">
        <f>MAX((Actual!K5)-MAX(Actual!B5,Actual!B26),0)*MIN(BidsOffers!$B26,Actual!$I26)</f>
        <v>0</v>
      </c>
      <c r="D36" s="12">
        <f>MAX((Actual!L5)-MAX(Actual!C5,Actual!C26),0)*MIN(BidsOffers!$B26,Actual!$I26)</f>
        <v>0</v>
      </c>
      <c r="E36" s="12">
        <f>MAX((Actual!M5)-MAX(Actual!D5,Actual!D26),0)*MIN(BidsOffers!$B26,Actual!$I26)</f>
        <v>0</v>
      </c>
      <c r="F36" s="12">
        <f>MAX((Actual!N5)-MAX(Actual!E5,Actual!E26),0)*MIN(BidsOffers!$B26,Actual!$I26)</f>
        <v>0</v>
      </c>
      <c r="G36" s="12">
        <f>MAX((Actual!O5)-MAX(Actual!F5,Actual!F26),0)*MIN(BidsOffers!$B26,Actual!$I26)</f>
        <v>0</v>
      </c>
      <c r="H36" s="13">
        <f>MAX((Actual!P5)-MAX(Actual!G5,Actual!G26),0)*MIN(BidsOffers!$B26,Actual!$I26)</f>
        <v>0</v>
      </c>
    </row>
    <row r="37" spans="1:8" x14ac:dyDescent="0.25">
      <c r="A37" s="26" t="s">
        <v>3</v>
      </c>
      <c r="B37" s="26" t="s">
        <v>24</v>
      </c>
      <c r="C37" s="19">
        <f>MAX((Actual!K6)-MAX(Actual!B6,Actual!B27),0)*MIN(BidsOffers!$B27,Actual!$I27)</f>
        <v>0</v>
      </c>
      <c r="D37" s="12">
        <f>MAX((Actual!L6)-MAX(Actual!C6,Actual!C27),0)*MIN(BidsOffers!$B27,Actual!$I27)</f>
        <v>0</v>
      </c>
      <c r="E37" s="12">
        <f>MAX((Actual!M6)-MAX(Actual!D6,Actual!D27),0)*MIN(BidsOffers!$B27,Actual!$I27)</f>
        <v>0</v>
      </c>
      <c r="F37" s="12">
        <f>MAX((Actual!N6)-MAX(Actual!E6,Actual!E27),0)*MIN(BidsOffers!$B27,Actual!$I27)</f>
        <v>0</v>
      </c>
      <c r="G37" s="12">
        <f>MAX((Actual!O6)-MAX(Actual!F6,Actual!F27),0)*MIN(BidsOffers!$B27,Actual!$I27)</f>
        <v>0</v>
      </c>
      <c r="H37" s="13">
        <f>MAX((Actual!P6)-MAX(Actual!G6,Actual!G27),0)*MIN(BidsOffers!$B27,Actual!$I27)</f>
        <v>0</v>
      </c>
    </row>
    <row r="38" spans="1:8" x14ac:dyDescent="0.25">
      <c r="A38" s="26" t="s">
        <v>4</v>
      </c>
      <c r="B38" s="26" t="s">
        <v>24</v>
      </c>
      <c r="C38" s="19">
        <f>MAX((Actual!K7)-MAX(Actual!B7,Actual!B28),0)*MIN(BidsOffers!$B28,Actual!$I28)</f>
        <v>0</v>
      </c>
      <c r="D38" s="12">
        <f>MAX((Actual!L7)-MAX(Actual!C7,Actual!C28),0)*MIN(BidsOffers!$B28,Actual!$I28)</f>
        <v>0</v>
      </c>
      <c r="E38" s="12">
        <f>MAX((Actual!M7)-MAX(Actual!D7,Actual!D28),0)*MIN(BidsOffers!$B28,Actual!$I28)</f>
        <v>0</v>
      </c>
      <c r="F38" s="12">
        <f>MAX((Actual!N7)-MAX(Actual!E7,Actual!E28),0)*MIN(BidsOffers!$B28,Actual!$I28)</f>
        <v>0</v>
      </c>
      <c r="G38" s="12">
        <f>MAX((Actual!O7)-MAX(Actual!F7,Actual!F28),0)*MIN(BidsOffers!$B28,Actual!$I28)</f>
        <v>0</v>
      </c>
      <c r="H38" s="13">
        <f>MAX((Actual!P7)-MAX(Actual!G7,Actual!G28),0)*MIN(BidsOffers!$B28,Actual!$I28)</f>
        <v>0</v>
      </c>
    </row>
    <row r="39" spans="1:8" x14ac:dyDescent="0.25">
      <c r="A39" s="26" t="s">
        <v>8</v>
      </c>
      <c r="B39" s="26" t="s">
        <v>24</v>
      </c>
      <c r="C39" s="19">
        <f>MAX((Actual!K8)-MAX(Actual!B8,Actual!B29),0)*MIN(BidsOffers!$B29,Actual!$I29)</f>
        <v>0</v>
      </c>
      <c r="D39" s="12">
        <f>MAX((Actual!L8)-MAX(Actual!C8,Actual!C29),0)*MIN(BidsOffers!$B29,Actual!$I29)</f>
        <v>0</v>
      </c>
      <c r="E39" s="12">
        <f>MAX((Actual!M8)-MAX(Actual!D8,Actual!D29),0)*MIN(BidsOffers!$B29,Actual!$I29)</f>
        <v>0</v>
      </c>
      <c r="F39" s="12">
        <f>MAX((Actual!N8)-MAX(Actual!E8,Actual!E29),0)*MIN(BidsOffers!$B29,Actual!$I29)</f>
        <v>0</v>
      </c>
      <c r="G39" s="12">
        <f>MAX((Actual!O8)-MAX(Actual!F8,Actual!F29),0)*MIN(BidsOffers!$B29,Actual!$I29)</f>
        <v>90000</v>
      </c>
      <c r="H39" s="13">
        <f>MAX((Actual!P8)-MAX(Actual!G8,Actual!G29),0)*MIN(BidsOffers!$B29,Actual!$I29)</f>
        <v>39000</v>
      </c>
    </row>
    <row r="40" spans="1:8" x14ac:dyDescent="0.25">
      <c r="A40" s="26" t="s">
        <v>16</v>
      </c>
      <c r="B40" s="26" t="s">
        <v>15</v>
      </c>
      <c r="C40" s="19">
        <f>MAX((Actual!K9)-MAX(Actual!B9,Actual!B30),0)*MIN(BidsOffers!$B30,Actual!$I30)</f>
        <v>0</v>
      </c>
      <c r="D40" s="12">
        <f>MAX((Actual!L9)-MAX(Actual!C9,Actual!C30),0)*MIN(BidsOffers!$B30,Actual!$I30)</f>
        <v>10000</v>
      </c>
      <c r="E40" s="12">
        <f>MAX((Actual!M9)-MAX(Actual!D9,Actual!D30),0)*MIN(BidsOffers!$B30,Actual!$I30)</f>
        <v>0</v>
      </c>
      <c r="F40" s="12">
        <f>MAX((Actual!N9)-MAX(Actual!E9,Actual!E30),0)*MIN(BidsOffers!$B30,Actual!$I30)</f>
        <v>0</v>
      </c>
      <c r="G40" s="12">
        <f>MAX((Actual!O9)-MAX(Actual!F9,Actual!F30),0)*MIN(BidsOffers!$B30,Actual!$I30)</f>
        <v>0</v>
      </c>
      <c r="H40" s="13">
        <f>MAX((Actual!P9)-MAX(Actual!G9,Actual!G30),0)*MIN(BidsOffers!$B30,Actual!$I30)</f>
        <v>0</v>
      </c>
    </row>
    <row r="41" spans="1:8" x14ac:dyDescent="0.25">
      <c r="A41" s="26" t="s">
        <v>17</v>
      </c>
      <c r="B41" s="26" t="s">
        <v>15</v>
      </c>
      <c r="C41" s="19">
        <f>MAX((Actual!K10)-MAX(Actual!B10,Actual!B31),0)*MIN(BidsOffers!$B31,Actual!$I31)</f>
        <v>0</v>
      </c>
      <c r="D41" s="12">
        <f>MAX((Actual!L10)-MAX(Actual!C10,Actual!C31),0)*MIN(BidsOffers!$B31,Actual!$I31)</f>
        <v>0</v>
      </c>
      <c r="E41" s="12">
        <f>MAX((Actual!M10)-MAX(Actual!D10,Actual!D31),0)*MIN(BidsOffers!$B31,Actual!$I31)</f>
        <v>0</v>
      </c>
      <c r="F41" s="12">
        <f>MAX((Actual!N10)-MAX(Actual!E10,Actual!E31),0)*MIN(BidsOffers!$B31,Actual!$I31)</f>
        <v>0</v>
      </c>
      <c r="G41" s="12">
        <f>MAX((Actual!O10)-MAX(Actual!F10,Actual!F31),0)*MIN(BidsOffers!$B31,Actual!$I31)</f>
        <v>0</v>
      </c>
      <c r="H41" s="13">
        <f>MAX((Actual!P10)-MAX(Actual!G10,Actual!G31),0)*MIN(BidsOffers!$B31,Actual!$I31)</f>
        <v>0</v>
      </c>
    </row>
    <row r="42" spans="1:8" x14ac:dyDescent="0.25">
      <c r="A42" s="26" t="s">
        <v>18</v>
      </c>
      <c r="B42" s="26" t="s">
        <v>15</v>
      </c>
      <c r="C42" s="19">
        <f>MAX((Actual!K11)-MAX(Actual!B11,Actual!B32),0)*MIN(BidsOffers!$B32,Actual!$I32)</f>
        <v>0</v>
      </c>
      <c r="D42" s="12">
        <f>MAX((Actual!L11)-MAX(Actual!C11,Actual!C32),0)*MIN(BidsOffers!$B32,Actual!$I32)</f>
        <v>0</v>
      </c>
      <c r="E42" s="12">
        <f>MAX((Actual!M11)-MAX(Actual!D11,Actual!D32),0)*MIN(BidsOffers!$B32,Actual!$I32)</f>
        <v>0</v>
      </c>
      <c r="F42" s="12">
        <f>MAX((Actual!N11)-MAX(Actual!E11,Actual!E32),0)*MIN(BidsOffers!$B32,Actual!$I32)</f>
        <v>0</v>
      </c>
      <c r="G42" s="12">
        <f>MAX((Actual!O11)-MAX(Actual!F11,Actual!F32),0)*MIN(BidsOffers!$B32,Actual!$I32)</f>
        <v>0</v>
      </c>
      <c r="H42" s="13">
        <f>MAX((Actual!P11)-MAX(Actual!G11,Actual!G32),0)*MIN(BidsOffers!$B32,Actual!$I32)</f>
        <v>0</v>
      </c>
    </row>
    <row r="43" spans="1:8" x14ac:dyDescent="0.25">
      <c r="A43" s="26" t="s">
        <v>5</v>
      </c>
      <c r="B43" s="26" t="s">
        <v>24</v>
      </c>
      <c r="C43" s="19">
        <f>MAX((Actual!K12)-MAX(Actual!B12,Actual!B33),0)*MIN(BidsOffers!$B33,Actual!$I33)</f>
        <v>0</v>
      </c>
      <c r="D43" s="12">
        <f>MAX((Actual!L12)-MAX(Actual!C12,Actual!C33),0)*MIN(BidsOffers!$B33,Actual!$I33)</f>
        <v>0</v>
      </c>
      <c r="E43" s="12">
        <f>MAX((Actual!M12)-MAX(Actual!D12,Actual!D33),0)*MIN(BidsOffers!$B33,Actual!$I33)</f>
        <v>0</v>
      </c>
      <c r="F43" s="12">
        <f>MAX((Actual!N12)-MAX(Actual!E12,Actual!E33),0)*MIN(BidsOffers!$B33,Actual!$I33)</f>
        <v>0</v>
      </c>
      <c r="G43" s="12">
        <f>MAX((Actual!O12)-MAX(Actual!F12,Actual!F33),0)*MIN(BidsOffers!$B33,Actual!$I33)</f>
        <v>0</v>
      </c>
      <c r="H43" s="13">
        <f>MAX((Actual!P12)-MAX(Actual!G12,Actual!G33),0)*MIN(BidsOffers!$B33,Actual!$I33)</f>
        <v>0</v>
      </c>
    </row>
    <row r="44" spans="1:8" x14ac:dyDescent="0.25">
      <c r="A44" s="26" t="s">
        <v>19</v>
      </c>
      <c r="B44" s="26" t="s">
        <v>15</v>
      </c>
      <c r="C44" s="19">
        <f>MAX((Actual!K13)-MAX(Actual!B13,Actual!B34),0)*MIN(BidsOffers!$B34,Actual!$I34)</f>
        <v>0</v>
      </c>
      <c r="D44" s="12">
        <f>MAX((Actual!L13)-MAX(Actual!C13,Actual!C34),0)*MIN(BidsOffers!$B34,Actual!$I34)</f>
        <v>0</v>
      </c>
      <c r="E44" s="12">
        <f>MAX((Actual!M13)-MAX(Actual!D13,Actual!D34),0)*MIN(BidsOffers!$B34,Actual!$I34)</f>
        <v>0</v>
      </c>
      <c r="F44" s="12">
        <f>MAX((Actual!N13)-MAX(Actual!E13,Actual!E34),0)*MIN(BidsOffers!$B34,Actual!$I34)</f>
        <v>0</v>
      </c>
      <c r="G44" s="12">
        <f>MAX((Actual!O13)-MAX(Actual!F13,Actual!F34),0)*MIN(BidsOffers!$B34,Actual!$I34)</f>
        <v>0</v>
      </c>
      <c r="H44" s="13">
        <f>MAX((Actual!P13)-MAX(Actual!G13,Actual!G34),0)*MIN(BidsOffers!$B34,Actual!$I34)</f>
        <v>0</v>
      </c>
    </row>
    <row r="45" spans="1:8" x14ac:dyDescent="0.25">
      <c r="A45" s="26" t="s">
        <v>20</v>
      </c>
      <c r="B45" s="26" t="s">
        <v>15</v>
      </c>
      <c r="C45" s="19">
        <f>MAX((Actual!K14)-MAX(Actual!B14,Actual!B35),0)*MIN(BidsOffers!$B35,Actual!$I35)</f>
        <v>0</v>
      </c>
      <c r="D45" s="12">
        <f>MAX((Actual!L14)-MAX(Actual!C14,Actual!C35),0)*MIN(BidsOffers!$B35,Actual!$I35)</f>
        <v>0</v>
      </c>
      <c r="E45" s="12">
        <f>MAX((Actual!M14)-MAX(Actual!D14,Actual!D35),0)*MIN(BidsOffers!$B35,Actual!$I35)</f>
        <v>0</v>
      </c>
      <c r="F45" s="12">
        <f>MAX((Actual!N14)-MAX(Actual!E14,Actual!E35),0)*MIN(BidsOffers!$B35,Actual!$I35)</f>
        <v>0</v>
      </c>
      <c r="G45" s="12">
        <f>MAX((Actual!O14)-MAX(Actual!F14,Actual!F35),0)*MIN(BidsOffers!$B35,Actual!$I35)</f>
        <v>0</v>
      </c>
      <c r="H45" s="13">
        <f>MAX((Actual!P14)-MAX(Actual!G14,Actual!G35),0)*MIN(BidsOffers!$B35,Actual!$I35)</f>
        <v>0</v>
      </c>
    </row>
    <row r="46" spans="1:8" x14ac:dyDescent="0.25">
      <c r="A46" s="26" t="s">
        <v>8</v>
      </c>
      <c r="B46" s="26" t="s">
        <v>15</v>
      </c>
      <c r="C46" s="19">
        <f>MAX((Actual!K15)-MAX(Actual!B15,Actual!B36),0)*MIN(BidsOffers!$B36,Actual!$I36)</f>
        <v>0</v>
      </c>
      <c r="D46" s="12">
        <f>MAX((Actual!L15)-MAX(Actual!C15,Actual!C36),0)*MIN(BidsOffers!$B36,Actual!$I36)</f>
        <v>0</v>
      </c>
      <c r="E46" s="12">
        <f>MAX((Actual!M15)-MAX(Actual!D15,Actual!D36),0)*MIN(BidsOffers!$B36,Actual!$I36)</f>
        <v>0</v>
      </c>
      <c r="F46" s="12">
        <f>MAX((Actual!N15)-MAX(Actual!E15,Actual!E36),0)*MIN(BidsOffers!$B36,Actual!$I36)</f>
        <v>0</v>
      </c>
      <c r="G46" s="12">
        <f>MAX((Actual!O15)-MAX(Actual!F15,Actual!F36),0)*MIN(BidsOffers!$B36,Actual!$I36)</f>
        <v>0</v>
      </c>
      <c r="H46" s="13">
        <f>MAX((Actual!P15)-MAX(Actual!G15,Actual!G36),0)*MIN(BidsOffers!$B36,Actual!$I36)</f>
        <v>0</v>
      </c>
    </row>
    <row r="47" spans="1:8" x14ac:dyDescent="0.25">
      <c r="A47" s="27" t="s">
        <v>59</v>
      </c>
      <c r="B47" s="27" t="s">
        <v>15</v>
      </c>
      <c r="C47" s="20">
        <f>MAX((Actual!K16)-MAX(Actual!B16,Actual!B37),0)*MIN(BidsOffers!$B37,Actual!$I37)</f>
        <v>0</v>
      </c>
      <c r="D47" s="16">
        <f>MAX((Actual!L16)-MAX(Actual!C16,Actual!C37),0)*MIN(BidsOffers!$B37,Actual!$I37)</f>
        <v>0</v>
      </c>
      <c r="E47" s="16">
        <f>MAX((Actual!M16)-MAX(Actual!D16,Actual!D37),0)*MIN(BidsOffers!$B37,Actual!$I37)</f>
        <v>0</v>
      </c>
      <c r="F47" s="16">
        <f>MAX((Actual!N16)-MAX(Actual!E16,Actual!E37),0)*MIN(BidsOffers!$B37,Actual!$I37)</f>
        <v>0</v>
      </c>
      <c r="G47" s="16">
        <f>MAX((Actual!O16)-MAX(Actual!F16,Actual!F37),0)*MIN(BidsOffers!$B37,Actual!$I37)</f>
        <v>0</v>
      </c>
      <c r="H47" s="17">
        <f>MAX((Actual!P16)-MAX(Actual!G16,Actual!G37),0)*MIN(BidsOffers!$B37,Actual!$I37)</f>
        <v>0</v>
      </c>
    </row>
    <row r="48" spans="1:8" x14ac:dyDescent="0.25">
      <c r="A48" s="49" t="s">
        <v>55</v>
      </c>
      <c r="B48" s="50"/>
      <c r="C48" s="47" t="s">
        <v>9</v>
      </c>
      <c r="D48" s="47" t="s">
        <v>10</v>
      </c>
      <c r="E48" s="47" t="s">
        <v>11</v>
      </c>
      <c r="F48" s="47" t="s">
        <v>12</v>
      </c>
      <c r="G48" s="47" t="s">
        <v>13</v>
      </c>
      <c r="H48" s="47" t="s">
        <v>14</v>
      </c>
    </row>
    <row r="49" spans="1:8" x14ac:dyDescent="0.25">
      <c r="A49" s="25" t="s">
        <v>0</v>
      </c>
      <c r="B49" s="25" t="s">
        <v>24</v>
      </c>
      <c r="C49" s="18">
        <f>IF(AND(Actual!B3&gt;MAX(Actual!K3,Actual!B24),Actual!B3&lt;=MAX(Actual!K3,Actual!B24)*1.05),(Actual!B3-MAX(Actual!K3,Actual!B24))*BidsOffers!D$58,0)</f>
        <v>0</v>
      </c>
      <c r="D49" s="8">
        <f>IF(AND(Actual!C3&gt;MAX(Actual!L3,Actual!C24),Actual!C3&lt;=MAX(Actual!L3,Actual!C24)*1.05),(Actual!C3-MAX(Actual!L3,Actual!C24))*BidsOffers!E$58,0)</f>
        <v>0</v>
      </c>
      <c r="E49" s="8">
        <f>IF(AND(Actual!D3&gt;MAX(Actual!M3,Actual!D24),Actual!D3&lt;=MAX(Actual!M3,Actual!D24)*1.05),(Actual!D3-MAX(Actual!M3,Actual!D24))*BidsOffers!F$58,0)</f>
        <v>0</v>
      </c>
      <c r="F49" s="8">
        <f>IF(AND(Actual!E3&gt;MAX(Actual!N3,Actual!E24),Actual!E3&lt;=MAX(Actual!N3,Actual!E24)*1.05),(Actual!E3-MAX(Actual!N3,Actual!E24))*BidsOffers!G$58,0)</f>
        <v>0</v>
      </c>
      <c r="G49" s="8">
        <f>IF(AND(Actual!F3&gt;MAX(Actual!O3,Actual!F24),Actual!F3&lt;=MAX(Actual!O3,Actual!F24)*1.05),(Actual!F3-MAX(Actual!O3,Actual!F24))*BidsOffers!H$58,0)</f>
        <v>0</v>
      </c>
      <c r="H49" s="9">
        <f>IF(AND(Actual!G3&gt;MAX(Actual!P3,Actual!G24),Actual!G3&lt;=MAX(Actual!P3,Actual!G24)*1.05),(Actual!G3-MAX(Actual!P3,Actual!G24))*BidsOffers!I$58,0)</f>
        <v>0</v>
      </c>
    </row>
    <row r="50" spans="1:8" x14ac:dyDescent="0.25">
      <c r="A50" s="26" t="s">
        <v>1</v>
      </c>
      <c r="B50" s="26" t="s">
        <v>24</v>
      </c>
      <c r="C50" s="19">
        <f>IF(AND(Actual!B4&gt;MAX(Actual!K4,Actual!B25),Actual!B4&lt;=MAX(Actual!K4,Actual!B25)*1.05),(Actual!B4-MAX(Actual!K4,Actual!B25))*BidsOffers!D$58,0)</f>
        <v>0</v>
      </c>
      <c r="D50" s="12">
        <f>IF(AND(Actual!C4&gt;MAX(Actual!L4,Actual!C25),Actual!C4&lt;=MAX(Actual!L4,Actual!C25)*1.05),(Actual!C4-MAX(Actual!L4,Actual!C25))*BidsOffers!E$58,0)</f>
        <v>0</v>
      </c>
      <c r="E50" s="12">
        <f>IF(AND(Actual!D4&gt;MAX(Actual!M4,Actual!D25),Actual!D4&lt;=MAX(Actual!M4,Actual!D25)*1.05),(Actual!D4-MAX(Actual!M4,Actual!D25))*BidsOffers!F$58,0)</f>
        <v>0</v>
      </c>
      <c r="F50" s="12">
        <f>IF(AND(Actual!E4&gt;MAX(Actual!N4,Actual!E25),Actual!E4&lt;=MAX(Actual!N4,Actual!E25)*1.05),(Actual!E4-MAX(Actual!N4,Actual!E25))*BidsOffers!G$58,0)</f>
        <v>0</v>
      </c>
      <c r="G50" s="12">
        <f>IF(AND(Actual!F4&gt;MAX(Actual!O4,Actual!F25),Actual!F4&lt;=MAX(Actual!O4,Actual!F25)*1.05),(Actual!F4-MAX(Actual!O4,Actual!F25))*BidsOffers!H$58,0)</f>
        <v>0</v>
      </c>
      <c r="H50" s="13">
        <f>IF(AND(Actual!G4&gt;MAX(Actual!P4,Actual!G25),Actual!G4&lt;=MAX(Actual!P4,Actual!G25)*1.05),(Actual!G4-MAX(Actual!P4,Actual!G25))*BidsOffers!I$58,0)</f>
        <v>0</v>
      </c>
    </row>
    <row r="51" spans="1:8" x14ac:dyDescent="0.25">
      <c r="A51" s="26" t="s">
        <v>2</v>
      </c>
      <c r="B51" s="26" t="s">
        <v>24</v>
      </c>
      <c r="C51" s="19">
        <f>IF(AND(Actual!B5&gt;MAX(Actual!K5,Actual!B26),Actual!B5&lt;=MAX(Actual!K5,Actual!B26)*1.05),(Actual!B5-MAX(Actual!K5,Actual!B26))*BidsOffers!D$58,0)</f>
        <v>0</v>
      </c>
      <c r="D51" s="12">
        <f>IF(AND(Actual!C5&gt;MAX(Actual!L5,Actual!C26),Actual!C5&lt;=MAX(Actual!L5,Actual!C26)*1.05),(Actual!C5-MAX(Actual!L5,Actual!C26))*BidsOffers!E$58,0)</f>
        <v>0</v>
      </c>
      <c r="E51" s="12">
        <f>IF(AND(Actual!D5&gt;MAX(Actual!M5,Actual!D26),Actual!D5&lt;=MAX(Actual!M5,Actual!D26)*1.05),(Actual!D5-MAX(Actual!M5,Actual!D26))*BidsOffers!F$58,0)</f>
        <v>0</v>
      </c>
      <c r="F51" s="12">
        <f>IF(AND(Actual!E5&gt;MAX(Actual!N5,Actual!E26),Actual!E5&lt;=MAX(Actual!N5,Actual!E26)*1.05),(Actual!E5-MAX(Actual!N5,Actual!E26))*BidsOffers!G$58,0)</f>
        <v>0</v>
      </c>
      <c r="G51" s="12">
        <f>IF(AND(Actual!F5&gt;MAX(Actual!O5,Actual!F26),Actual!F5&lt;=MAX(Actual!O5,Actual!F26)*1.05),(Actual!F5-MAX(Actual!O5,Actual!F26))*BidsOffers!H$58,0)</f>
        <v>0</v>
      </c>
      <c r="H51" s="13">
        <f>IF(AND(Actual!G5&gt;MAX(Actual!P5,Actual!G26),Actual!G5&lt;=MAX(Actual!P5,Actual!G26)*1.05),(Actual!G5-MAX(Actual!P5,Actual!G26))*BidsOffers!I$58,0)</f>
        <v>0</v>
      </c>
    </row>
    <row r="52" spans="1:8" x14ac:dyDescent="0.25">
      <c r="A52" s="26" t="s">
        <v>3</v>
      </c>
      <c r="B52" s="26" t="s">
        <v>24</v>
      </c>
      <c r="C52" s="19">
        <f>IF(AND(Actual!B6&gt;MAX(Actual!K6,Actual!B27),Actual!B6&lt;=MAX(Actual!K6,Actual!B27)*1.05),(Actual!B6-MAX(Actual!K6,Actual!B27))*BidsOffers!D$58,0)</f>
        <v>0</v>
      </c>
      <c r="D52" s="12">
        <f>IF(AND(Actual!C6&gt;MAX(Actual!L6,Actual!C27),Actual!C6&lt;=MAX(Actual!L6,Actual!C27)*1.05),(Actual!C6-MAX(Actual!L6,Actual!C27))*BidsOffers!E$58,0)</f>
        <v>0</v>
      </c>
      <c r="E52" s="12">
        <f>IF(AND(Actual!D6&gt;MAX(Actual!M6,Actual!D27),Actual!D6&lt;=MAX(Actual!M6,Actual!D27)*1.05),(Actual!D6-MAX(Actual!M6,Actual!D27))*BidsOffers!F$58,0)</f>
        <v>0</v>
      </c>
      <c r="F52" s="12">
        <f>IF(AND(Actual!E6&gt;MAX(Actual!N6,Actual!E27),Actual!E6&lt;=MAX(Actual!N6,Actual!E27)*1.05),(Actual!E6-MAX(Actual!N6,Actual!E27))*BidsOffers!G$58,0)</f>
        <v>0</v>
      </c>
      <c r="G52" s="12">
        <f>IF(AND(Actual!F6&gt;MAX(Actual!O6,Actual!F27),Actual!F6&lt;=MAX(Actual!O6,Actual!F27)*1.05),(Actual!F6-MAX(Actual!O6,Actual!F27))*BidsOffers!H$58,0)</f>
        <v>0</v>
      </c>
      <c r="H52" s="13">
        <f>IF(AND(Actual!G6&gt;MAX(Actual!P6,Actual!G27),Actual!G6&lt;=MAX(Actual!P6,Actual!G27)*1.05),(Actual!G6-MAX(Actual!P6,Actual!G27))*BidsOffers!I$58,0)</f>
        <v>0</v>
      </c>
    </row>
    <row r="53" spans="1:8" x14ac:dyDescent="0.25">
      <c r="A53" s="26" t="s">
        <v>4</v>
      </c>
      <c r="B53" s="26" t="s">
        <v>24</v>
      </c>
      <c r="C53" s="19">
        <f>IF(AND(Actual!B7&gt;MAX(Actual!K7,Actual!B28),Actual!B7&lt;=MAX(Actual!K7,Actual!B28)*1.05),(Actual!B7-MAX(Actual!K7,Actual!B28))*BidsOffers!D$58,0)</f>
        <v>0</v>
      </c>
      <c r="D53" s="12">
        <f>IF(AND(Actual!C7&gt;MAX(Actual!L7,Actual!C28),Actual!C7&lt;=MAX(Actual!L7,Actual!C28)*1.05),(Actual!C7-MAX(Actual!L7,Actual!C28))*BidsOffers!E$58,0)</f>
        <v>0</v>
      </c>
      <c r="E53" s="12">
        <f>IF(AND(Actual!D7&gt;MAX(Actual!M7,Actual!D28),Actual!D7&lt;=MAX(Actual!M7,Actual!D28)*1.05),(Actual!D7-MAX(Actual!M7,Actual!D28))*BidsOffers!F$58,0)</f>
        <v>0</v>
      </c>
      <c r="F53" s="12">
        <f>IF(AND(Actual!E7&gt;MAX(Actual!N7,Actual!E28),Actual!E7&lt;=MAX(Actual!N7,Actual!E28)*1.05),(Actual!E7-MAX(Actual!N7,Actual!E28))*BidsOffers!G$58,0)</f>
        <v>0</v>
      </c>
      <c r="G53" s="12">
        <f>IF(AND(Actual!F7&gt;MAX(Actual!O7,Actual!F28),Actual!F7&lt;=MAX(Actual!O7,Actual!F28)*1.05),(Actual!F7-MAX(Actual!O7,Actual!F28))*BidsOffers!H$58,0)</f>
        <v>0</v>
      </c>
      <c r="H53" s="13">
        <f>IF(AND(Actual!G7&gt;MAX(Actual!P7,Actual!G28),Actual!G7&lt;=MAX(Actual!P7,Actual!G28)*1.05),(Actual!G7-MAX(Actual!P7,Actual!G28))*BidsOffers!I$58,0)</f>
        <v>0</v>
      </c>
    </row>
    <row r="54" spans="1:8" x14ac:dyDescent="0.25">
      <c r="A54" s="26" t="s">
        <v>8</v>
      </c>
      <c r="B54" s="26" t="s">
        <v>24</v>
      </c>
      <c r="C54" s="19">
        <f>IF(AND(Actual!B8&gt;MAX(Actual!K8,Actual!B29),Actual!B8&lt;=MAX(Actual!K8,Actual!B29)*1.05),(Actual!B8-MAX(Actual!K8,Actual!B29))*BidsOffers!D$58,0)</f>
        <v>0</v>
      </c>
      <c r="D54" s="12">
        <f>IF(AND(Actual!C8&gt;MAX(Actual!L8,Actual!C29),Actual!C8&lt;=MAX(Actual!L8,Actual!C29)*1.05),(Actual!C8-MAX(Actual!L8,Actual!C29))*BidsOffers!E$58,0)</f>
        <v>0</v>
      </c>
      <c r="E54" s="12">
        <f>IF(AND(Actual!D8&gt;MAX(Actual!M8,Actual!D29),Actual!D8&lt;=MAX(Actual!M8,Actual!D29)*1.05),(Actual!D8-MAX(Actual!M8,Actual!D29))*BidsOffers!F$58,0)</f>
        <v>0</v>
      </c>
      <c r="F54" s="12">
        <f>IF(AND(Actual!E8&gt;MAX(Actual!N8,Actual!E29),Actual!E8&lt;=MAX(Actual!N8,Actual!E29)*1.05),(Actual!E8-MAX(Actual!N8,Actual!E29))*BidsOffers!G$58,0)</f>
        <v>0</v>
      </c>
      <c r="G54" s="12">
        <f>IF(AND(Actual!F8&gt;MAX(Actual!O8,Actual!F29),Actual!F8&lt;=MAX(Actual!O8,Actual!F29)*1.05),(Actual!F8-MAX(Actual!O8,Actual!F29))*BidsOffers!H$58,0)</f>
        <v>0</v>
      </c>
      <c r="H54" s="13">
        <f>IF(AND(Actual!G8&gt;MAX(Actual!P8,Actual!G29),Actual!G8&lt;=MAX(Actual!P8,Actual!G29)*1.05),(Actual!G8-MAX(Actual!P8,Actual!G29))*BidsOffers!I$58,0)</f>
        <v>0</v>
      </c>
    </row>
    <row r="55" spans="1:8" x14ac:dyDescent="0.25">
      <c r="A55" s="26" t="s">
        <v>16</v>
      </c>
      <c r="B55" s="26" t="s">
        <v>15</v>
      </c>
      <c r="C55" s="19">
        <f>IF(AND(Actual!B9&gt;MAX(Actual!K9,Actual!B30),Actual!B9&lt;=MAX(Actual!K9,Actual!B30)*1.05),(Actual!B9-MAX(Actual!K9,Actual!B30))*BidsOffers!D$58,0)</f>
        <v>0</v>
      </c>
      <c r="D55" s="12">
        <f>IF(AND(Actual!C9&gt;MAX(Actual!L9,Actual!C30),Actual!C9&lt;=MAX(Actual!L9,Actual!C30)*1.05),(Actual!C9-MAX(Actual!L9,Actual!C30))*BidsOffers!E$58,0)</f>
        <v>0</v>
      </c>
      <c r="E55" s="12">
        <f>IF(AND(Actual!D9&gt;MAX(Actual!M9,Actual!D30),Actual!D9&lt;=MAX(Actual!M9,Actual!D30)*1.05),(Actual!D9-MAX(Actual!M9,Actual!D30))*BidsOffers!F$58,0)</f>
        <v>0</v>
      </c>
      <c r="F55" s="12">
        <f>IF(AND(Actual!E9&gt;MAX(Actual!N9,Actual!E30),Actual!E9&lt;=MAX(Actual!N9,Actual!E30)*1.05),(Actual!E9-MAX(Actual!N9,Actual!E30))*BidsOffers!G$58,0)</f>
        <v>0</v>
      </c>
      <c r="G55" s="12">
        <f>IF(AND(Actual!F9&gt;MAX(Actual!O9,Actual!F30),Actual!F9&lt;=MAX(Actual!O9,Actual!F30)*1.05),(Actual!F9-MAX(Actual!O9,Actual!F30))*BidsOffers!H$58,0)</f>
        <v>0</v>
      </c>
      <c r="H55" s="13">
        <f>IF(AND(Actual!G9&gt;MAX(Actual!P9,Actual!G30),Actual!G9&lt;=MAX(Actual!P9,Actual!G30)*1.05),(Actual!G9-MAX(Actual!P9,Actual!G30))*BidsOffers!I$58,0)</f>
        <v>0</v>
      </c>
    </row>
    <row r="56" spans="1:8" x14ac:dyDescent="0.25">
      <c r="A56" s="26" t="s">
        <v>17</v>
      </c>
      <c r="B56" s="26" t="s">
        <v>15</v>
      </c>
      <c r="C56" s="19">
        <f>IF(AND(Actual!B10&gt;MAX(Actual!K10,Actual!B31),Actual!B10&lt;=MAX(Actual!K10,Actual!B31)*1.05),(Actual!B10-MAX(Actual!K10,Actual!B31))*BidsOffers!D$58,0)</f>
        <v>0</v>
      </c>
      <c r="D56" s="12">
        <f>IF(AND(Actual!C10&gt;MAX(Actual!L10,Actual!C31),Actual!C10&lt;=MAX(Actual!L10,Actual!C31)*1.05),(Actual!C10-MAX(Actual!L10,Actual!C31))*BidsOffers!E$58,0)</f>
        <v>0</v>
      </c>
      <c r="E56" s="12">
        <f>IF(AND(Actual!D10&gt;MAX(Actual!M10,Actual!D31),Actual!D10&lt;=MAX(Actual!M10,Actual!D31)*1.05),(Actual!D10-MAX(Actual!M10,Actual!D31))*BidsOffers!F$58,0)</f>
        <v>0</v>
      </c>
      <c r="F56" s="12">
        <f>IF(AND(Actual!E10&gt;MAX(Actual!N10,Actual!E31),Actual!E10&lt;=MAX(Actual!N10,Actual!E31)*1.05),(Actual!E10-MAX(Actual!N10,Actual!E31))*BidsOffers!G$58,0)</f>
        <v>0</v>
      </c>
      <c r="G56" s="12">
        <f>IF(AND(Actual!F10&gt;MAX(Actual!O10,Actual!F31),Actual!F10&lt;=MAX(Actual!O10,Actual!F31)*1.05),(Actual!F10-MAX(Actual!O10,Actual!F31))*BidsOffers!H$58,0)</f>
        <v>0</v>
      </c>
      <c r="H56" s="13">
        <f>IF(AND(Actual!G10&gt;MAX(Actual!P10,Actual!G31),Actual!G10&lt;=MAX(Actual!P10,Actual!G31)*1.05),(Actual!G10-MAX(Actual!P10,Actual!G31))*BidsOffers!I$58,0)</f>
        <v>0</v>
      </c>
    </row>
    <row r="57" spans="1:8" x14ac:dyDescent="0.25">
      <c r="A57" s="26" t="s">
        <v>18</v>
      </c>
      <c r="B57" s="26" t="s">
        <v>15</v>
      </c>
      <c r="C57" s="19">
        <f>IF(AND(Actual!B11&gt;MAX(Actual!K11,Actual!B32),Actual!B11&lt;=MAX(Actual!K11,Actual!B32)*1.05),(Actual!B11-MAX(Actual!K11,Actual!B32))*BidsOffers!D$58,0)</f>
        <v>0</v>
      </c>
      <c r="D57" s="12">
        <f>IF(AND(Actual!C11&gt;MAX(Actual!L11,Actual!C32),Actual!C11&lt;=MAX(Actual!L11,Actual!C32)*1.05),(Actual!C11-MAX(Actual!L11,Actual!C32))*BidsOffers!E$58,0)</f>
        <v>0</v>
      </c>
      <c r="E57" s="12">
        <f>IF(AND(Actual!D11&gt;MAX(Actual!M11,Actual!D32),Actual!D11&lt;=MAX(Actual!M11,Actual!D32)*1.05),(Actual!D11-MAX(Actual!M11,Actual!D32))*BidsOffers!F$58,0)</f>
        <v>0</v>
      </c>
      <c r="F57" s="12">
        <f>IF(AND(Actual!E11&gt;MAX(Actual!N11,Actual!E32),Actual!E11&lt;=MAX(Actual!N11,Actual!E32)*1.05),(Actual!E11-MAX(Actual!N11,Actual!E32))*BidsOffers!G$58,0)</f>
        <v>0</v>
      </c>
      <c r="G57" s="12">
        <f>IF(AND(Actual!F11&gt;MAX(Actual!O11,Actual!F32),Actual!F11&lt;=MAX(Actual!O11,Actual!F32)*1.05),(Actual!F11-MAX(Actual!O11,Actual!F32))*BidsOffers!H$58,0)</f>
        <v>0</v>
      </c>
      <c r="H57" s="13">
        <f>IF(AND(Actual!G11&gt;MAX(Actual!P11,Actual!G32),Actual!G11&lt;=MAX(Actual!P11,Actual!G32)*1.05),(Actual!G11-MAX(Actual!P11,Actual!G32))*BidsOffers!I$58,0)</f>
        <v>0</v>
      </c>
    </row>
    <row r="58" spans="1:8" x14ac:dyDescent="0.25">
      <c r="A58" s="26" t="s">
        <v>5</v>
      </c>
      <c r="B58" s="26" t="s">
        <v>24</v>
      </c>
      <c r="C58" s="19">
        <f>IF(AND(Actual!B12&gt;MAX(Actual!K12,Actual!B33),Actual!B12&lt;=MAX(Actual!K12,Actual!B33)*1.05),(Actual!B12-MAX(Actual!K12,Actual!B33))*BidsOffers!D$58,0)</f>
        <v>0</v>
      </c>
      <c r="D58" s="12">
        <f>IF(AND(Actual!C12&gt;MAX(Actual!L12,Actual!C33),Actual!C12&lt;=MAX(Actual!L12,Actual!C33)*1.05),(Actual!C12-MAX(Actual!L12,Actual!C33))*BidsOffers!E$58,0)</f>
        <v>0</v>
      </c>
      <c r="E58" s="12">
        <f>IF(AND(Actual!D12&gt;MAX(Actual!M12,Actual!D33),Actual!D12&lt;=MAX(Actual!M12,Actual!D33)*1.05),(Actual!D12-MAX(Actual!M12,Actual!D33))*BidsOffers!F$58,0)</f>
        <v>0</v>
      </c>
      <c r="F58" s="12">
        <f>IF(AND(Actual!E12&gt;MAX(Actual!N12,Actual!E33),Actual!E12&lt;=MAX(Actual!N12,Actual!E33)*1.05),(Actual!E12-MAX(Actual!N12,Actual!E33))*BidsOffers!G$58,0)</f>
        <v>0</v>
      </c>
      <c r="G58" s="12">
        <f>IF(AND(Actual!F12&gt;MAX(Actual!O12,Actual!F33),Actual!F12&lt;=MAX(Actual!O12,Actual!F33)*1.05),(Actual!F12-MAX(Actual!O12,Actual!F33))*BidsOffers!H$58,0)</f>
        <v>0</v>
      </c>
      <c r="H58" s="13">
        <f>IF(AND(Actual!G12&gt;MAX(Actual!P12,Actual!G33),Actual!G12&lt;=MAX(Actual!P12,Actual!G33)*1.05),(Actual!G12-MAX(Actual!P12,Actual!G33))*BidsOffers!I$58,0)</f>
        <v>0</v>
      </c>
    </row>
    <row r="59" spans="1:8" x14ac:dyDescent="0.25">
      <c r="A59" s="26" t="s">
        <v>19</v>
      </c>
      <c r="B59" s="26" t="s">
        <v>15</v>
      </c>
      <c r="C59" s="19">
        <f>IF(AND(Actual!B13&gt;MAX(Actual!K13,Actual!B34),Actual!B13&lt;=MAX(Actual!K13,Actual!B34)*1.05),(Actual!B13-MAX(Actual!K13,Actual!B34))*BidsOffers!D$58,0)</f>
        <v>0</v>
      </c>
      <c r="D59" s="12">
        <f>IF(AND(Actual!C13&gt;MAX(Actual!L13,Actual!C34),Actual!C13&lt;=MAX(Actual!L13,Actual!C34)*1.05),(Actual!C13-MAX(Actual!L13,Actual!C34))*BidsOffers!E$58,0)</f>
        <v>0</v>
      </c>
      <c r="E59" s="12">
        <f>IF(AND(Actual!D13&gt;MAX(Actual!M13,Actual!D34),Actual!D13&lt;=MAX(Actual!M13,Actual!D34)*1.05),(Actual!D13-MAX(Actual!M13,Actual!D34))*BidsOffers!F$58,0)</f>
        <v>0</v>
      </c>
      <c r="F59" s="12">
        <f>IF(AND(Actual!E13&gt;MAX(Actual!N13,Actual!E34),Actual!E13&lt;=MAX(Actual!N13,Actual!E34)*1.05),(Actual!E13-MAX(Actual!N13,Actual!E34))*BidsOffers!G$58,0)</f>
        <v>0</v>
      </c>
      <c r="G59" s="12">
        <f>IF(AND(Actual!F13&gt;MAX(Actual!O13,Actual!F34),Actual!F13&lt;=MAX(Actual!O13,Actual!F34)*1.05),(Actual!F13-MAX(Actual!O13,Actual!F34))*BidsOffers!H$58,0)</f>
        <v>0</v>
      </c>
      <c r="H59" s="13">
        <f>IF(AND(Actual!G13&gt;MAX(Actual!P13,Actual!G34),Actual!G13&lt;=MAX(Actual!P13,Actual!G34)*1.05),(Actual!G13-MAX(Actual!P13,Actual!G34))*BidsOffers!I$58,0)</f>
        <v>0</v>
      </c>
    </row>
    <row r="60" spans="1:8" x14ac:dyDescent="0.25">
      <c r="A60" s="26" t="s">
        <v>20</v>
      </c>
      <c r="B60" s="26" t="s">
        <v>15</v>
      </c>
      <c r="C60" s="19">
        <f>IF(AND(Actual!B14&gt;MAX(Actual!K14,Actual!B35),Actual!B14&lt;=MAX(Actual!K14,Actual!B35)*1.05),(Actual!B14-MAX(Actual!K14,Actual!B35))*BidsOffers!D$58,0)</f>
        <v>0</v>
      </c>
      <c r="D60" s="12">
        <f>IF(AND(Actual!C14&gt;MAX(Actual!L14,Actual!C35),Actual!C14&lt;=MAX(Actual!L14,Actual!C35)*1.05),(Actual!C14-MAX(Actual!L14,Actual!C35))*BidsOffers!E$58,0)</f>
        <v>0</v>
      </c>
      <c r="E60" s="12">
        <f>IF(AND(Actual!D14&gt;MAX(Actual!M14,Actual!D35),Actual!D14&lt;=MAX(Actual!M14,Actual!D35)*1.05),(Actual!D14-MAX(Actual!M14,Actual!D35))*BidsOffers!F$58,0)</f>
        <v>0</v>
      </c>
      <c r="F60" s="12">
        <f>IF(AND(Actual!E14&gt;MAX(Actual!N14,Actual!E35),Actual!E14&lt;=MAX(Actual!N14,Actual!E35)*1.05),(Actual!E14-MAX(Actual!N14,Actual!E35))*BidsOffers!G$58,0)</f>
        <v>0</v>
      </c>
      <c r="G60" s="12">
        <f>IF(AND(Actual!F14&gt;MAX(Actual!O14,Actual!F35),Actual!F14&lt;=MAX(Actual!O14,Actual!F35)*1.05),(Actual!F14-MAX(Actual!O14,Actual!F35))*BidsOffers!H$58,0)</f>
        <v>0</v>
      </c>
      <c r="H60" s="13">
        <f>IF(AND(Actual!G14&gt;MAX(Actual!P14,Actual!G35),Actual!G14&lt;=MAX(Actual!P14,Actual!G35)*1.05),(Actual!G14-MAX(Actual!P14,Actual!G35))*BidsOffers!I$58,0)</f>
        <v>0</v>
      </c>
    </row>
    <row r="61" spans="1:8" x14ac:dyDescent="0.25">
      <c r="A61" s="26" t="s">
        <v>8</v>
      </c>
      <c r="B61" s="26" t="s">
        <v>15</v>
      </c>
      <c r="C61" s="19">
        <f>IF(AND(Actual!B15&gt;MAX(Actual!K15,Actual!B36),Actual!B15&lt;=MAX(Actual!K15,Actual!B36)*1.05),(Actual!B15-MAX(Actual!K15,Actual!B36))*BidsOffers!D$58,0)</f>
        <v>0</v>
      </c>
      <c r="D61" s="12">
        <f>IF(AND(Actual!C15&gt;MAX(Actual!L15,Actual!C36),Actual!C15&lt;=MAX(Actual!L15,Actual!C36)*1.05),(Actual!C15-MAX(Actual!L15,Actual!C36))*BidsOffers!E$58,0)</f>
        <v>0</v>
      </c>
      <c r="E61" s="12">
        <f>IF(AND(Actual!D15&gt;MAX(Actual!M15,Actual!D36),Actual!D15&lt;=MAX(Actual!M15,Actual!D36)*1.05),(Actual!D15-MAX(Actual!M15,Actual!D36))*BidsOffers!F$58,0)</f>
        <v>0</v>
      </c>
      <c r="F61" s="12">
        <f>IF(AND(Actual!E15&gt;MAX(Actual!N15,Actual!E36),Actual!E15&lt;=MAX(Actual!N15,Actual!E36)*1.05),(Actual!E15-MAX(Actual!N15,Actual!E36))*BidsOffers!G$58,0)</f>
        <v>0</v>
      </c>
      <c r="G61" s="12">
        <f>IF(AND(Actual!F15&gt;MAX(Actual!O15,Actual!F36),Actual!F15&lt;=MAX(Actual!O15,Actual!F36)*1.05),(Actual!F15-MAX(Actual!O15,Actual!F36))*BidsOffers!H$58,0)</f>
        <v>0</v>
      </c>
      <c r="H61" s="13">
        <f>IF(AND(Actual!G15&gt;MAX(Actual!P15,Actual!G36),Actual!G15&lt;=MAX(Actual!P15,Actual!G36)*1.05),(Actual!G15-MAX(Actual!P15,Actual!G36))*BidsOffers!I$58,0)</f>
        <v>0</v>
      </c>
    </row>
    <row r="62" spans="1:8" x14ac:dyDescent="0.25">
      <c r="A62" s="27" t="s">
        <v>59</v>
      </c>
      <c r="B62" s="27" t="s">
        <v>15</v>
      </c>
      <c r="C62" s="20">
        <f>IF(AND(Actual!B16&gt;MAX(Actual!K16,Actual!B37),Actual!B16&lt;=MAX(Actual!K16,Actual!B37)*1.05),(Actual!B16-MAX(Actual!K16,Actual!B37))*BidsOffers!D$58,0)</f>
        <v>0</v>
      </c>
      <c r="D62" s="16">
        <f>IF(AND(Actual!C16&gt;MAX(Actual!L16,Actual!C37),Actual!C16&lt;=MAX(Actual!L16,Actual!C37)*1.05),(Actual!C16-MAX(Actual!L16,Actual!C37))*BidsOffers!E$58,0)</f>
        <v>0</v>
      </c>
      <c r="E62" s="16">
        <f>IF(AND(Actual!D16&gt;MAX(Actual!M16,Actual!D37),Actual!D16&lt;=MAX(Actual!M16,Actual!D37)*1.05),(Actual!D16-MAX(Actual!M16,Actual!D37))*BidsOffers!F$58,0)</f>
        <v>0</v>
      </c>
      <c r="F62" s="16">
        <f>IF(AND(Actual!E16&gt;MAX(Actual!N16,Actual!E37),Actual!E16&lt;=MAX(Actual!N16,Actual!E37)*1.05),(Actual!E16-MAX(Actual!N16,Actual!E37))*BidsOffers!G$58,0)</f>
        <v>0</v>
      </c>
      <c r="G62" s="16">
        <f>IF(AND(Actual!F16&gt;MAX(Actual!O16,Actual!F37),Actual!F16&lt;=MAX(Actual!O16,Actual!F37)*1.05),(Actual!F16-MAX(Actual!O16,Actual!F37))*BidsOffers!H$58,0)</f>
        <v>0</v>
      </c>
      <c r="H62" s="17">
        <f>IF(AND(Actual!G16&gt;MAX(Actual!P16,Actual!G37),Actual!G16&lt;=MAX(Actual!P16,Actual!G37)*1.05),(Actual!G16-MAX(Actual!P16,Actual!G37))*BidsOffers!I$58,0)</f>
        <v>0</v>
      </c>
    </row>
    <row r="63" spans="1:8" x14ac:dyDescent="0.25">
      <c r="A63" s="49" t="s">
        <v>56</v>
      </c>
      <c r="B63" s="50"/>
      <c r="C63" s="47" t="s">
        <v>9</v>
      </c>
      <c r="D63" s="47" t="s">
        <v>10</v>
      </c>
      <c r="E63" s="47" t="s">
        <v>11</v>
      </c>
      <c r="F63" s="47" t="s">
        <v>12</v>
      </c>
      <c r="G63" s="47" t="s">
        <v>13</v>
      </c>
      <c r="H63" s="47" t="s">
        <v>14</v>
      </c>
    </row>
    <row r="64" spans="1:8" x14ac:dyDescent="0.25">
      <c r="A64" s="10" t="s">
        <v>0</v>
      </c>
      <c r="B64" s="25" t="s">
        <v>24</v>
      </c>
      <c r="C64" s="18">
        <f>IF(AND(Actual!B3&lt;MIN(Actual!K3,Actual!B24),Actual!B3&gt;=MIN(Actual!K3,Actual!B24)*0.95),(Actual!B3-MIN(Actual!K3,Actual!B24))*BidsOffers!D$58,0)</f>
        <v>0</v>
      </c>
      <c r="D64" s="8">
        <f>IF(AND(Actual!C3&lt;MIN(Actual!L3,Actual!C24),Actual!C3&gt;=MIN(Actual!L3,Actual!C24)*0.95),(Actual!C3-MIN(Actual!L3,Actual!C24))*BidsOffers!E$58,0)</f>
        <v>0</v>
      </c>
      <c r="E64" s="8">
        <f>IF(AND(Actual!D3&lt;MIN(Actual!M3,Actual!D24),Actual!D3&gt;=MIN(Actual!M3,Actual!D24)*0.95),(Actual!D3-MIN(Actual!M3,Actual!D24))*BidsOffers!F$58,0)</f>
        <v>0</v>
      </c>
      <c r="F64" s="8">
        <f>IF(AND(Actual!E3&lt;MIN(Actual!N3,Actual!E24),Actual!E3&gt;=MIN(Actual!N3,Actual!E24)*0.95),(Actual!E3-MIN(Actual!N3,Actual!E24))*BidsOffers!G$58,0)</f>
        <v>0</v>
      </c>
      <c r="G64" s="8">
        <f>IF(AND(Actual!F3&lt;MIN(Actual!O3,Actual!F24),Actual!F3&gt;=MIN(Actual!O3,Actual!F24)*0.95),(Actual!F3-MIN(Actual!O3,Actual!F24))*BidsOffers!H$58,0)</f>
        <v>0</v>
      </c>
      <c r="H64" s="9">
        <f>IF(AND(Actual!G3&lt;MIN(Actual!P3,Actual!G24),Actual!G3&gt;=MIN(Actual!P3,Actual!G24)*0.95),(Actual!G3-MIN(Actual!P3,Actual!G24))*BidsOffers!I$58,0)</f>
        <v>0</v>
      </c>
    </row>
    <row r="65" spans="1:8" x14ac:dyDescent="0.25">
      <c r="A65" s="10" t="s">
        <v>1</v>
      </c>
      <c r="B65" s="26" t="s">
        <v>24</v>
      </c>
      <c r="C65" s="19">
        <f>IF(AND(Actual!B4&lt;MIN(Actual!K4,Actual!B25),Actual!B4&gt;=MIN(Actual!K4,Actual!B25)*0.95),(Actual!B4-MIN(Actual!K4,Actual!B25))*BidsOffers!D$58,0)</f>
        <v>0</v>
      </c>
      <c r="D65" s="12">
        <f>IF(AND(Actual!C4&lt;MIN(Actual!L4,Actual!C25),Actual!C4&gt;=MIN(Actual!L4,Actual!C25)*0.95),(Actual!C4-MIN(Actual!L4,Actual!C25))*BidsOffers!E$58,0)</f>
        <v>0</v>
      </c>
      <c r="E65" s="12">
        <f>IF(AND(Actual!D4&lt;MIN(Actual!M4,Actual!D25),Actual!D4&gt;=MIN(Actual!M4,Actual!D25)*0.95),(Actual!D4-MIN(Actual!M4,Actual!D25))*BidsOffers!F$58,0)</f>
        <v>0</v>
      </c>
      <c r="F65" s="12">
        <f>IF(AND(Actual!E4&lt;MIN(Actual!N4,Actual!E25),Actual!E4&gt;=MIN(Actual!N4,Actual!E25)*0.95),(Actual!E4-MIN(Actual!N4,Actual!E25))*BidsOffers!G$58,0)</f>
        <v>0</v>
      </c>
      <c r="G65" s="12">
        <f>IF(AND(Actual!F4&lt;MIN(Actual!O4,Actual!F25),Actual!F4&gt;=MIN(Actual!O4,Actual!F25)*0.95),(Actual!F4-MIN(Actual!O4,Actual!F25))*BidsOffers!H$58,0)</f>
        <v>0</v>
      </c>
      <c r="H65" s="13">
        <f>IF(AND(Actual!G4&lt;MIN(Actual!P4,Actual!G25),Actual!G4&gt;=MIN(Actual!P4,Actual!G25)*0.95),(Actual!G4-MIN(Actual!P4,Actual!G25))*BidsOffers!I$58,0)</f>
        <v>0</v>
      </c>
    </row>
    <row r="66" spans="1:8" x14ac:dyDescent="0.25">
      <c r="A66" s="10" t="s">
        <v>2</v>
      </c>
      <c r="B66" s="26" t="s">
        <v>24</v>
      </c>
      <c r="C66" s="19">
        <f>IF(AND(Actual!B5&lt;MIN(Actual!K5,Actual!B26),Actual!B5&gt;=MIN(Actual!K5,Actual!B26)*0.95),(Actual!B5-MIN(Actual!K5,Actual!B26))*BidsOffers!D$58,0)</f>
        <v>0</v>
      </c>
      <c r="D66" s="12">
        <f>IF(AND(Actual!C5&lt;MIN(Actual!L5,Actual!C26),Actual!C5&gt;=MIN(Actual!L5,Actual!C26)*0.95),(Actual!C5-MIN(Actual!L5,Actual!C26))*BidsOffers!E$58,0)</f>
        <v>0</v>
      </c>
      <c r="E66" s="12">
        <f>IF(AND(Actual!D5&lt;MIN(Actual!M5,Actual!D26),Actual!D5&gt;=MIN(Actual!M5,Actual!D26)*0.95),(Actual!D5-MIN(Actual!M5,Actual!D26))*BidsOffers!F$58,0)</f>
        <v>0</v>
      </c>
      <c r="F66" s="12">
        <f>IF(AND(Actual!E5&lt;MIN(Actual!N5,Actual!E26),Actual!E5&gt;=MIN(Actual!N5,Actual!E26)*0.95),(Actual!E5-MIN(Actual!N5,Actual!E26))*BidsOffers!G$58,0)</f>
        <v>0</v>
      </c>
      <c r="G66" s="12">
        <f>IF(AND(Actual!F5&lt;MIN(Actual!O5,Actual!F26),Actual!F5&gt;=MIN(Actual!O5,Actual!F26)*0.95),(Actual!F5-MIN(Actual!O5,Actual!F26))*BidsOffers!H$58,0)</f>
        <v>0</v>
      </c>
      <c r="H66" s="13">
        <f>IF(AND(Actual!G5&lt;MIN(Actual!P5,Actual!G26),Actual!G5&gt;=MIN(Actual!P5,Actual!G26)*0.95),(Actual!G5-MIN(Actual!P5,Actual!G26))*BidsOffers!I$58,0)</f>
        <v>0</v>
      </c>
    </row>
    <row r="67" spans="1:8" x14ac:dyDescent="0.25">
      <c r="A67" s="10" t="s">
        <v>3</v>
      </c>
      <c r="B67" s="26" t="s">
        <v>24</v>
      </c>
      <c r="C67" s="19">
        <f>IF(AND(Actual!B6&lt;MIN(Actual!K6,Actual!B27),Actual!B6&gt;=MIN(Actual!K6,Actual!B27)*0.95),(Actual!B6-MIN(Actual!K6,Actual!B27))*BidsOffers!D$58,0)</f>
        <v>0</v>
      </c>
      <c r="D67" s="12">
        <f>IF(AND(Actual!C6&lt;MIN(Actual!L6,Actual!C27),Actual!C6&gt;=MIN(Actual!L6,Actual!C27)*0.95),(Actual!C6-MIN(Actual!L6,Actual!C27))*BidsOffers!E$58,0)</f>
        <v>0</v>
      </c>
      <c r="E67" s="12">
        <f>IF(AND(Actual!D6&lt;MIN(Actual!M6,Actual!D27),Actual!D6&gt;=MIN(Actual!M6,Actual!D27)*0.95),(Actual!D6-MIN(Actual!M6,Actual!D27))*BidsOffers!F$58,0)</f>
        <v>0</v>
      </c>
      <c r="F67" s="12">
        <f>IF(AND(Actual!E6&lt;MIN(Actual!N6,Actual!E27),Actual!E6&gt;=MIN(Actual!N6,Actual!E27)*0.95),(Actual!E6-MIN(Actual!N6,Actual!E27))*BidsOffers!G$58,0)</f>
        <v>0</v>
      </c>
      <c r="G67" s="12">
        <f>IF(AND(Actual!F6&lt;MIN(Actual!O6,Actual!F27),Actual!F6&gt;=MIN(Actual!O6,Actual!F27)*0.95),(Actual!F6-MIN(Actual!O6,Actual!F27))*BidsOffers!H$58,0)</f>
        <v>0</v>
      </c>
      <c r="H67" s="13">
        <f>IF(AND(Actual!G6&lt;MIN(Actual!P6,Actual!G27),Actual!G6&gt;=MIN(Actual!P6,Actual!G27)*0.95),(Actual!G6-MIN(Actual!P6,Actual!G27))*BidsOffers!I$58,0)</f>
        <v>0</v>
      </c>
    </row>
    <row r="68" spans="1:8" x14ac:dyDescent="0.25">
      <c r="A68" s="10" t="s">
        <v>4</v>
      </c>
      <c r="B68" s="26" t="s">
        <v>24</v>
      </c>
      <c r="C68" s="19">
        <f>IF(AND(Actual!B7&lt;MIN(Actual!K7,Actual!B28),Actual!B7&gt;=MIN(Actual!K7,Actual!B28)*0.95),(Actual!B7-MIN(Actual!K7,Actual!B28))*BidsOffers!D$58,0)</f>
        <v>0</v>
      </c>
      <c r="D68" s="12">
        <f>IF(AND(Actual!C7&lt;MIN(Actual!L7,Actual!C28),Actual!C7&gt;=MIN(Actual!L7,Actual!C28)*0.95),(Actual!C7-MIN(Actual!L7,Actual!C28))*BidsOffers!E$58,0)</f>
        <v>0</v>
      </c>
      <c r="E68" s="12">
        <f>IF(AND(Actual!D7&lt;MIN(Actual!M7,Actual!D28),Actual!D7&gt;=MIN(Actual!M7,Actual!D28)*0.95),(Actual!D7-MIN(Actual!M7,Actual!D28))*BidsOffers!F$58,0)</f>
        <v>0</v>
      </c>
      <c r="F68" s="12">
        <f>IF(AND(Actual!E7&lt;MIN(Actual!N7,Actual!E28),Actual!E7&gt;=MIN(Actual!N7,Actual!E28)*0.95),(Actual!E7-MIN(Actual!N7,Actual!E28))*BidsOffers!G$58,0)</f>
        <v>0</v>
      </c>
      <c r="G68" s="12">
        <f>IF(AND(Actual!F7&lt;MIN(Actual!O7,Actual!F28),Actual!F7&gt;=MIN(Actual!O7,Actual!F28)*0.95),(Actual!F7-MIN(Actual!O7,Actual!F28))*BidsOffers!H$58,0)</f>
        <v>0</v>
      </c>
      <c r="H68" s="13">
        <f>IF(AND(Actual!G7&lt;MIN(Actual!P7,Actual!G28),Actual!G7&gt;=MIN(Actual!P7,Actual!G28)*0.95),(Actual!G7-MIN(Actual!P7,Actual!G28))*BidsOffers!I$58,0)</f>
        <v>0</v>
      </c>
    </row>
    <row r="69" spans="1:8" x14ac:dyDescent="0.25">
      <c r="A69" s="10" t="s">
        <v>8</v>
      </c>
      <c r="B69" s="26" t="s">
        <v>24</v>
      </c>
      <c r="C69" s="19">
        <f>IF(AND(Actual!B8&lt;MIN(Actual!K8,Actual!B29),Actual!B8&gt;=MIN(Actual!K8,Actual!B29)*0.95),(Actual!B8-MIN(Actual!K8,Actual!B29))*BidsOffers!D$58,0)</f>
        <v>0</v>
      </c>
      <c r="D69" s="12">
        <f>IF(AND(Actual!C8&lt;MIN(Actual!L8,Actual!C29),Actual!C8&gt;=MIN(Actual!L8,Actual!C29)*0.95),(Actual!C8-MIN(Actual!L8,Actual!C29))*BidsOffers!E$58,0)</f>
        <v>0</v>
      </c>
      <c r="E69" s="12">
        <f>IF(AND(Actual!D8&lt;MIN(Actual!M8,Actual!D29),Actual!D8&gt;=MIN(Actual!M8,Actual!D29)*0.95),(Actual!D8-MIN(Actual!M8,Actual!D29))*BidsOffers!F$58,0)</f>
        <v>0</v>
      </c>
      <c r="F69" s="12">
        <f>IF(AND(Actual!E8&lt;MIN(Actual!N8,Actual!E29),Actual!E8&gt;=MIN(Actual!N8,Actual!E29)*0.95),(Actual!E8-MIN(Actual!N8,Actual!E29))*BidsOffers!G$58,0)</f>
        <v>0</v>
      </c>
      <c r="G69" s="12">
        <f>IF(AND(Actual!F8&lt;MIN(Actual!O8,Actual!F29),Actual!F8&gt;=MIN(Actual!O8,Actual!F29)*0.95),(Actual!F8-MIN(Actual!O8,Actual!F29))*BidsOffers!H$58,0)</f>
        <v>0</v>
      </c>
      <c r="H69" s="13">
        <f>IF(AND(Actual!G8&lt;MIN(Actual!P8,Actual!G29),Actual!G8&gt;=MIN(Actual!P8,Actual!G29)*0.95),(Actual!G8-MIN(Actual!P8,Actual!G29))*BidsOffers!I$58,0)</f>
        <v>0</v>
      </c>
    </row>
    <row r="70" spans="1:8" x14ac:dyDescent="0.25">
      <c r="A70" s="10" t="s">
        <v>16</v>
      </c>
      <c r="B70" s="26" t="s">
        <v>15</v>
      </c>
      <c r="C70" s="19">
        <f>IF(AND(Actual!B9&lt;MIN(Actual!K9,Actual!B30),Actual!B9&gt;=MIN(Actual!K9,Actual!B30)*0.95),(Actual!B9-MIN(Actual!K9,Actual!B30))*BidsOffers!D$58,0)</f>
        <v>0</v>
      </c>
      <c r="D70" s="12">
        <f>IF(AND(Actual!C9&lt;MIN(Actual!L9,Actual!C30),Actual!C9&gt;=MIN(Actual!L9,Actual!C30)*0.95),(Actual!C9-MIN(Actual!L9,Actual!C30))*BidsOffers!E$58,0)</f>
        <v>0</v>
      </c>
      <c r="E70" s="12">
        <f>IF(AND(Actual!D9&lt;MIN(Actual!M9,Actual!D30),Actual!D9&gt;=MIN(Actual!M9,Actual!D30)*0.95),(Actual!D9-MIN(Actual!M9,Actual!D30))*BidsOffers!F$58,0)</f>
        <v>0</v>
      </c>
      <c r="F70" s="12">
        <f>IF(AND(Actual!E9&lt;MIN(Actual!N9,Actual!E30),Actual!E9&gt;=MIN(Actual!N9,Actual!E30)*0.95),(Actual!E9-MIN(Actual!N9,Actual!E30))*BidsOffers!G$58,0)</f>
        <v>0</v>
      </c>
      <c r="G70" s="12">
        <f>IF(AND(Actual!F9&lt;MIN(Actual!O9,Actual!F30),Actual!F9&gt;=MIN(Actual!O9,Actual!F30)*0.95),(Actual!F9-MIN(Actual!O9,Actual!F30))*BidsOffers!H$58,0)</f>
        <v>0</v>
      </c>
      <c r="H70" s="13">
        <f>IF(AND(Actual!G9&lt;MIN(Actual!P9,Actual!G30),Actual!G9&gt;=MIN(Actual!P9,Actual!G30)*0.95),(Actual!G9-MIN(Actual!P9,Actual!G30))*BidsOffers!I$58,0)</f>
        <v>0</v>
      </c>
    </row>
    <row r="71" spans="1:8" x14ac:dyDescent="0.25">
      <c r="A71" s="10" t="s">
        <v>17</v>
      </c>
      <c r="B71" s="26" t="s">
        <v>15</v>
      </c>
      <c r="C71" s="19">
        <f>IF(AND(Actual!B10&lt;MIN(Actual!K10,Actual!B31),Actual!B10&gt;=MIN(Actual!K10,Actual!B31)*0.95),(Actual!B10-MIN(Actual!K10,Actual!B31))*BidsOffers!D$58,0)</f>
        <v>0</v>
      </c>
      <c r="D71" s="12">
        <f>IF(AND(Actual!C10&lt;MIN(Actual!L10,Actual!C31),Actual!C10&gt;=MIN(Actual!L10,Actual!C31)*0.95),(Actual!C10-MIN(Actual!L10,Actual!C31))*BidsOffers!E$58,0)</f>
        <v>0</v>
      </c>
      <c r="E71" s="12">
        <f>IF(AND(Actual!D10&lt;MIN(Actual!M10,Actual!D31),Actual!D10&gt;=MIN(Actual!M10,Actual!D31)*0.95),(Actual!D10-MIN(Actual!M10,Actual!D31))*BidsOffers!F$58,0)</f>
        <v>0</v>
      </c>
      <c r="F71" s="12">
        <f>IF(AND(Actual!E10&lt;MIN(Actual!N10,Actual!E31),Actual!E10&gt;=MIN(Actual!N10,Actual!E31)*0.95),(Actual!E10-MIN(Actual!N10,Actual!E31))*BidsOffers!G$58,0)</f>
        <v>0</v>
      </c>
      <c r="G71" s="12">
        <f>IF(AND(Actual!F10&lt;MIN(Actual!O10,Actual!F31),Actual!F10&gt;=MIN(Actual!O10,Actual!F31)*0.95),(Actual!F10-MIN(Actual!O10,Actual!F31))*BidsOffers!H$58,0)</f>
        <v>0</v>
      </c>
      <c r="H71" s="13">
        <f>IF(AND(Actual!G10&lt;MIN(Actual!P10,Actual!G31),Actual!G10&gt;=MIN(Actual!P10,Actual!G31)*0.95),(Actual!G10-MIN(Actual!P10,Actual!G31))*BidsOffers!I$58,0)</f>
        <v>0</v>
      </c>
    </row>
    <row r="72" spans="1:8" x14ac:dyDescent="0.25">
      <c r="A72" s="10" t="s">
        <v>18</v>
      </c>
      <c r="B72" s="26" t="s">
        <v>15</v>
      </c>
      <c r="C72" s="19">
        <f>IF(AND(Actual!B11&lt;MIN(Actual!K11,Actual!B32),Actual!B11&gt;=MIN(Actual!K11,Actual!B32)*0.95),(Actual!B11-MIN(Actual!K11,Actual!B32))*BidsOffers!D$58,0)</f>
        <v>0</v>
      </c>
      <c r="D72" s="12">
        <f>IF(AND(Actual!C11&lt;MIN(Actual!L11,Actual!C32),Actual!C11&gt;=MIN(Actual!L11,Actual!C32)*0.95),(Actual!C11-MIN(Actual!L11,Actual!C32))*BidsOffers!E$58,0)</f>
        <v>0</v>
      </c>
      <c r="E72" s="12">
        <f>IF(AND(Actual!D11&lt;MIN(Actual!M11,Actual!D32),Actual!D11&gt;=MIN(Actual!M11,Actual!D32)*0.95),(Actual!D11-MIN(Actual!M11,Actual!D32))*BidsOffers!F$58,0)</f>
        <v>0</v>
      </c>
      <c r="F72" s="12">
        <f>IF(AND(Actual!E11&lt;MIN(Actual!N11,Actual!E32),Actual!E11&gt;=MIN(Actual!N11,Actual!E32)*0.95),(Actual!E11-MIN(Actual!N11,Actual!E32))*BidsOffers!G$58,0)</f>
        <v>0</v>
      </c>
      <c r="G72" s="12">
        <f>IF(AND(Actual!F11&lt;MIN(Actual!O11,Actual!F32),Actual!F11&gt;=MIN(Actual!O11,Actual!F32)*0.95),(Actual!F11-MIN(Actual!O11,Actual!F32))*BidsOffers!H$58,0)</f>
        <v>0</v>
      </c>
      <c r="H72" s="13">
        <f>IF(AND(Actual!G11&lt;MIN(Actual!P11,Actual!G32),Actual!G11&gt;=MIN(Actual!P11,Actual!G32)*0.95),(Actual!G11-MIN(Actual!P11,Actual!G32))*BidsOffers!I$58,0)</f>
        <v>0</v>
      </c>
    </row>
    <row r="73" spans="1:8" x14ac:dyDescent="0.25">
      <c r="A73" s="10" t="s">
        <v>5</v>
      </c>
      <c r="B73" s="26" t="s">
        <v>24</v>
      </c>
      <c r="C73" s="19">
        <f>IF(AND(Actual!B12&lt;MIN(Actual!K12,Actual!B33),Actual!B12&gt;=MIN(Actual!K12,Actual!B33)*0.95),(Actual!B12-MIN(Actual!K12,Actual!B33))*BidsOffers!D$58,0)</f>
        <v>0</v>
      </c>
      <c r="D73" s="12">
        <f>IF(AND(Actual!C12&lt;MIN(Actual!L12,Actual!C33),Actual!C12&gt;=MIN(Actual!L12,Actual!C33)*0.95),(Actual!C12-MIN(Actual!L12,Actual!C33))*BidsOffers!E$58,0)</f>
        <v>0</v>
      </c>
      <c r="E73" s="12">
        <f>IF(AND(Actual!D12&lt;MIN(Actual!M12,Actual!D33),Actual!D12&gt;=MIN(Actual!M12,Actual!D33)*0.95),(Actual!D12-MIN(Actual!M12,Actual!D33))*BidsOffers!F$58,0)</f>
        <v>0</v>
      </c>
      <c r="F73" s="12">
        <f>IF(AND(Actual!E12&lt;MIN(Actual!N12,Actual!E33),Actual!E12&gt;=MIN(Actual!N12,Actual!E33)*0.95),(Actual!E12-MIN(Actual!N12,Actual!E33))*BidsOffers!G$58,0)</f>
        <v>0</v>
      </c>
      <c r="G73" s="12">
        <f>IF(AND(Actual!F12&lt;MIN(Actual!O12,Actual!F33),Actual!F12&gt;=MIN(Actual!O12,Actual!F33)*0.95),(Actual!F12-MIN(Actual!O12,Actual!F33))*BidsOffers!H$58,0)</f>
        <v>0</v>
      </c>
      <c r="H73" s="13">
        <f>IF(AND(Actual!G12&lt;MIN(Actual!P12,Actual!G33),Actual!G12&gt;=MIN(Actual!P12,Actual!G33)*0.95),(Actual!G12-MIN(Actual!P12,Actual!G33))*BidsOffers!I$58,0)</f>
        <v>0</v>
      </c>
    </row>
    <row r="74" spans="1:8" x14ac:dyDescent="0.25">
      <c r="A74" s="10" t="s">
        <v>19</v>
      </c>
      <c r="B74" s="26" t="s">
        <v>15</v>
      </c>
      <c r="C74" s="19">
        <f>IF(AND(Actual!B13&lt;MIN(Actual!K13,Actual!B34),Actual!B13&gt;=MIN(Actual!K13,Actual!B34)*0.95),(Actual!B13-MIN(Actual!K13,Actual!B34))*BidsOffers!D$58,0)</f>
        <v>0</v>
      </c>
      <c r="D74" s="12">
        <f>IF(AND(Actual!C13&lt;MIN(Actual!L13,Actual!C34),Actual!C13&gt;=MIN(Actual!L13,Actual!C34)*0.95),(Actual!C13-MIN(Actual!L13,Actual!C34))*BidsOffers!E$58,0)</f>
        <v>0</v>
      </c>
      <c r="E74" s="12">
        <f>IF(AND(Actual!D13&lt;MIN(Actual!M13,Actual!D34),Actual!D13&gt;=MIN(Actual!M13,Actual!D34)*0.95),(Actual!D13-MIN(Actual!M13,Actual!D34))*BidsOffers!F$58,0)</f>
        <v>0</v>
      </c>
      <c r="F74" s="12">
        <f>IF(AND(Actual!E13&lt;MIN(Actual!N13,Actual!E34),Actual!E13&gt;=MIN(Actual!N13,Actual!E34)*0.95),(Actual!E13-MIN(Actual!N13,Actual!E34))*BidsOffers!G$58,0)</f>
        <v>0</v>
      </c>
      <c r="G74" s="12">
        <f>IF(AND(Actual!F13&lt;MIN(Actual!O13,Actual!F34),Actual!F13&gt;=MIN(Actual!O13,Actual!F34)*0.95),(Actual!F13-MIN(Actual!O13,Actual!F34))*BidsOffers!H$58,0)</f>
        <v>0</v>
      </c>
      <c r="H74" s="13">
        <f>IF(AND(Actual!G13&lt;MIN(Actual!P13,Actual!G34),Actual!G13&gt;=MIN(Actual!P13,Actual!G34)*0.95),(Actual!G13-MIN(Actual!P13,Actual!G34))*BidsOffers!I$58,0)</f>
        <v>0</v>
      </c>
    </row>
    <row r="75" spans="1:8" x14ac:dyDescent="0.25">
      <c r="A75" s="10" t="s">
        <v>20</v>
      </c>
      <c r="B75" s="26" t="s">
        <v>15</v>
      </c>
      <c r="C75" s="19">
        <f>IF(AND(Actual!B14&lt;MIN(Actual!K14,Actual!B35),Actual!B14&gt;=MIN(Actual!K14,Actual!B35)*0.95),(Actual!B14-MIN(Actual!K14,Actual!B35))*BidsOffers!D$58,0)</f>
        <v>0</v>
      </c>
      <c r="D75" s="12">
        <f>IF(AND(Actual!C14&lt;MIN(Actual!L14,Actual!C35),Actual!C14&gt;=MIN(Actual!L14,Actual!C35)*0.95),(Actual!C14-MIN(Actual!L14,Actual!C35))*BidsOffers!E$58,0)</f>
        <v>0</v>
      </c>
      <c r="E75" s="12">
        <f>IF(AND(Actual!D14&lt;MIN(Actual!M14,Actual!D35),Actual!D14&gt;=MIN(Actual!M14,Actual!D35)*0.95),(Actual!D14-MIN(Actual!M14,Actual!D35))*BidsOffers!F$58,0)</f>
        <v>0</v>
      </c>
      <c r="F75" s="12">
        <f>IF(AND(Actual!E14&lt;MIN(Actual!N14,Actual!E35),Actual!E14&gt;=MIN(Actual!N14,Actual!E35)*0.95),(Actual!E14-MIN(Actual!N14,Actual!E35))*BidsOffers!G$58,0)</f>
        <v>0</v>
      </c>
      <c r="G75" s="12">
        <f>IF(AND(Actual!F14&lt;MIN(Actual!O14,Actual!F35),Actual!F14&gt;=MIN(Actual!O14,Actual!F35)*0.95),(Actual!F14-MIN(Actual!O14,Actual!F35))*BidsOffers!H$58,0)</f>
        <v>0</v>
      </c>
      <c r="H75" s="13">
        <f>IF(AND(Actual!G14&lt;MIN(Actual!P14,Actual!G35),Actual!G14&gt;=MIN(Actual!P14,Actual!G35)*0.95),(Actual!G14-MIN(Actual!P14,Actual!G35))*BidsOffers!I$58,0)</f>
        <v>0</v>
      </c>
    </row>
    <row r="76" spans="1:8" x14ac:dyDescent="0.25">
      <c r="A76" s="10" t="s">
        <v>8</v>
      </c>
      <c r="B76" s="26" t="s">
        <v>15</v>
      </c>
      <c r="C76" s="19">
        <f>IF(AND(Actual!B15&lt;MIN(Actual!K15,Actual!B36),Actual!B15&gt;=MIN(Actual!K15,Actual!B36)*0.95),(Actual!B15-MIN(Actual!K15,Actual!B36))*BidsOffers!D$58,0)</f>
        <v>0</v>
      </c>
      <c r="D76" s="12">
        <f>IF(AND(Actual!C15&lt;MIN(Actual!L15,Actual!C36),Actual!C15&gt;=MIN(Actual!L15,Actual!C36)*0.95),(Actual!C15-MIN(Actual!L15,Actual!C36))*BidsOffers!E$58,0)</f>
        <v>0</v>
      </c>
      <c r="E76" s="12">
        <f>IF(AND(Actual!D15&lt;MIN(Actual!M15,Actual!D36),Actual!D15&gt;=MIN(Actual!M15,Actual!D36)*0.95),(Actual!D15-MIN(Actual!M15,Actual!D36))*BidsOffers!F$58,0)</f>
        <v>0</v>
      </c>
      <c r="F76" s="12">
        <f>IF(AND(Actual!E15&lt;MIN(Actual!N15,Actual!E36),Actual!E15&gt;=MIN(Actual!N15,Actual!E36)*0.95),(Actual!E15-MIN(Actual!N15,Actual!E36))*BidsOffers!G$58,0)</f>
        <v>0</v>
      </c>
      <c r="G76" s="12">
        <f>IF(AND(Actual!F15&lt;MIN(Actual!O15,Actual!F36),Actual!F15&gt;=MIN(Actual!O15,Actual!F36)*0.95),(Actual!F15-MIN(Actual!O15,Actual!F36))*BidsOffers!H$58,0)</f>
        <v>0</v>
      </c>
      <c r="H76" s="13">
        <f>IF(AND(Actual!G15&lt;MIN(Actual!P15,Actual!G36),Actual!G15&gt;=MIN(Actual!P15,Actual!G36)*0.95),(Actual!G15-MIN(Actual!P15,Actual!G36))*BidsOffers!I$58,0)</f>
        <v>0</v>
      </c>
    </row>
    <row r="77" spans="1:8" x14ac:dyDescent="0.25">
      <c r="A77" s="10" t="s">
        <v>59</v>
      </c>
      <c r="B77" s="27" t="s">
        <v>15</v>
      </c>
      <c r="C77" s="20">
        <f>IF(AND(Actual!B16&lt;MIN(Actual!K16,Actual!B37),Actual!B16&gt;=MIN(Actual!K16,Actual!B37)*0.95),(Actual!B16-MIN(Actual!K16,Actual!B37))*BidsOffers!D$58,0)</f>
        <v>0</v>
      </c>
      <c r="D77" s="16">
        <f>IF(AND(Actual!C16&lt;MIN(Actual!L16,Actual!C37),Actual!C16&gt;=MIN(Actual!L16,Actual!C37)*0.95),(Actual!C16-MIN(Actual!L16,Actual!C37))*BidsOffers!E$58,0)</f>
        <v>0</v>
      </c>
      <c r="E77" s="16">
        <f>IF(AND(Actual!D16&lt;MIN(Actual!M16,Actual!D37),Actual!D16&gt;=MIN(Actual!M16,Actual!D37)*0.95),(Actual!D16-MIN(Actual!M16,Actual!D37))*BidsOffers!F$58,0)</f>
        <v>0</v>
      </c>
      <c r="F77" s="16">
        <f>IF(AND(Actual!E16&lt;MIN(Actual!N16,Actual!E37),Actual!E16&gt;=MIN(Actual!N16,Actual!E37)*0.95),(Actual!E16-MIN(Actual!N16,Actual!E37))*BidsOffers!G$58,0)</f>
        <v>0</v>
      </c>
      <c r="G77" s="16">
        <f>IF(AND(Actual!F16&lt;MIN(Actual!O16,Actual!F37),Actual!F16&gt;=MIN(Actual!O16,Actual!F37)*0.95),(Actual!F16-MIN(Actual!O16,Actual!F37))*BidsOffers!H$58,0)</f>
        <v>0</v>
      </c>
      <c r="H77" s="17">
        <f>IF(AND(Actual!G16&lt;MIN(Actual!P16,Actual!G37),Actual!G16&gt;=MIN(Actual!P16,Actual!G37)*0.95),(Actual!G16-MIN(Actual!P16,Actual!G37))*BidsOffers!I$58,0)</f>
        <v>0</v>
      </c>
    </row>
    <row r="78" spans="1:8" x14ac:dyDescent="0.25">
      <c r="A78" s="49" t="s">
        <v>57</v>
      </c>
      <c r="B78" s="50"/>
      <c r="C78" s="47" t="s">
        <v>9</v>
      </c>
      <c r="D78" s="47" t="s">
        <v>10</v>
      </c>
      <c r="E78" s="47" t="s">
        <v>11</v>
      </c>
      <c r="F78" s="47" t="s">
        <v>12</v>
      </c>
      <c r="G78" s="47" t="s">
        <v>13</v>
      </c>
      <c r="H78" s="47" t="s">
        <v>14</v>
      </c>
    </row>
    <row r="79" spans="1:8" x14ac:dyDescent="0.25">
      <c r="A79" s="25" t="s">
        <v>0</v>
      </c>
      <c r="B79" s="25" t="s">
        <v>24</v>
      </c>
      <c r="C79" s="18">
        <f>IF(Actual!B3&gt;MAX(Actual!K3,Actual!B24)*1.05,(Actual!B3-MAX(Actual!K3,Actual!B24))*IF($J$2=0,'Balancing Prices'!D$36,'Balancing Prices'!D$35),0)</f>
        <v>0</v>
      </c>
      <c r="D79" s="8">
        <f>IF(Actual!C3&gt;MAX(Actual!L3,Actual!C24)*1.05,(Actual!C3-MAX(Actual!L3,Actual!C24))*IF($J$2=0,'Balancing Prices'!E$36,'Balancing Prices'!E$35),0)</f>
        <v>0</v>
      </c>
      <c r="E79" s="8">
        <f>IF(Actual!D3&gt;MAX(Actual!M3,Actual!D24)*1.05,(Actual!D3-MAX(Actual!M3,Actual!D24))*IF($J$2=0,'Balancing Prices'!F$36,'Balancing Prices'!F$35),0)</f>
        <v>0</v>
      </c>
      <c r="F79" s="8">
        <f>IF(Actual!E3&gt;MAX(Actual!N3,Actual!E24)*1.05,(Actual!E3-MAX(Actual!N3,Actual!E24))*IF($J$2=0,'Balancing Prices'!G$36,'Balancing Prices'!G$35),0)</f>
        <v>0</v>
      </c>
      <c r="G79" s="8">
        <f>IF(Actual!F3&gt;MAX(Actual!O3,Actual!F24)*1.05,(Actual!F3-MAX(Actual!O3,Actual!F24))*IF($J$2=0,'Balancing Prices'!H$36,'Balancing Prices'!H$35),0)</f>
        <v>0</v>
      </c>
      <c r="H79" s="9">
        <f>IF(Actual!G3&gt;MAX(Actual!P3,Actual!G24)*1.05,(Actual!G3-MAX(Actual!P3,Actual!G24))*IF($J$2=0,'Balancing Prices'!I$36,'Balancing Prices'!I$35),0)</f>
        <v>0</v>
      </c>
    </row>
    <row r="80" spans="1:8" x14ac:dyDescent="0.25">
      <c r="A80" s="26" t="s">
        <v>1</v>
      </c>
      <c r="B80" s="26" t="s">
        <v>24</v>
      </c>
      <c r="C80" s="19">
        <f>IF(Actual!B4&gt;MAX(Actual!K4,Actual!B25)*1.05,(Actual!B4-MAX(Actual!K4,Actual!B25))*IF($J$2=0,'Balancing Prices'!D$36,'Balancing Prices'!D$35),0)</f>
        <v>0</v>
      </c>
      <c r="D80" s="12">
        <f>IF(Actual!C4&gt;MAX(Actual!L4,Actual!C25)*1.05,(Actual!C4-MAX(Actual!L4,Actual!C25))*IF($J$2=0,'Balancing Prices'!E$36,'Balancing Prices'!E$35),0)</f>
        <v>0</v>
      </c>
      <c r="E80" s="12">
        <f>IF(Actual!D4&gt;MAX(Actual!M4,Actual!D25)*1.05,(Actual!D4-MAX(Actual!M4,Actual!D25))*IF($J$2=0,'Balancing Prices'!F$36,'Balancing Prices'!F$35),0)</f>
        <v>0</v>
      </c>
      <c r="F80" s="12">
        <f>IF(Actual!E4&gt;MAX(Actual!N4,Actual!E25)*1.05,(Actual!E4-MAX(Actual!N4,Actual!E25))*IF($J$2=0,'Balancing Prices'!G$36,'Balancing Prices'!G$35),0)</f>
        <v>0</v>
      </c>
      <c r="G80" s="12">
        <f>IF(Actual!F4&gt;MAX(Actual!O4,Actual!F25)*1.05,(Actual!F4-MAX(Actual!O4,Actual!F25))*IF($J$2=0,'Balancing Prices'!H$36,'Balancing Prices'!H$35),0)</f>
        <v>0</v>
      </c>
      <c r="H80" s="13">
        <f>IF(Actual!G4&gt;MAX(Actual!P4,Actual!G25)*1.05,(Actual!G4-MAX(Actual!P4,Actual!G25))*IF($J$2=0,'Balancing Prices'!I$36,'Balancing Prices'!I$35),0)</f>
        <v>0</v>
      </c>
    </row>
    <row r="81" spans="1:8" x14ac:dyDescent="0.25">
      <c r="A81" s="26" t="s">
        <v>2</v>
      </c>
      <c r="B81" s="26" t="s">
        <v>24</v>
      </c>
      <c r="C81" s="19">
        <f>IF(Actual!B5&gt;MAX(Actual!K5,Actual!B26)*1.05,(Actual!B5-MAX(Actual!K5,Actual!B26))*IF($J$2=0,'Balancing Prices'!D$36,'Balancing Prices'!D$35),0)</f>
        <v>0</v>
      </c>
      <c r="D81" s="12">
        <f>IF(Actual!C5&gt;MAX(Actual!L5,Actual!C26)*1.05,(Actual!C5-MAX(Actual!L5,Actual!C26))*IF($J$2=0,'Balancing Prices'!E$36,'Balancing Prices'!E$35),0)</f>
        <v>0</v>
      </c>
      <c r="E81" s="12">
        <f>IF(Actual!D5&gt;MAX(Actual!M5,Actual!D26)*1.05,(Actual!D5-MAX(Actual!M5,Actual!D26))*IF($J$2=0,'Balancing Prices'!F$36,'Balancing Prices'!F$35),0)</f>
        <v>0</v>
      </c>
      <c r="F81" s="12">
        <f>IF(Actual!E5&gt;MAX(Actual!N5,Actual!E26)*1.05,(Actual!E5-MAX(Actual!N5,Actual!E26))*IF($J$2=0,'Balancing Prices'!G$36,'Balancing Prices'!G$35),0)</f>
        <v>0</v>
      </c>
      <c r="G81" s="12">
        <f>IF(Actual!F5&gt;MAX(Actual!O5,Actual!F26)*1.05,(Actual!F5-MAX(Actual!O5,Actual!F26))*IF($J$2=0,'Balancing Prices'!H$36,'Balancing Prices'!H$35),0)</f>
        <v>0</v>
      </c>
      <c r="H81" s="13">
        <f>IF(Actual!G5&gt;MAX(Actual!P5,Actual!G26)*1.05,(Actual!G5-MAX(Actual!P5,Actual!G26))*IF($J$2=0,'Balancing Prices'!I$36,'Balancing Prices'!I$35),0)</f>
        <v>0</v>
      </c>
    </row>
    <row r="82" spans="1:8" x14ac:dyDescent="0.25">
      <c r="A82" s="26" t="s">
        <v>3</v>
      </c>
      <c r="B82" s="26" t="s">
        <v>24</v>
      </c>
      <c r="C82" s="19">
        <f>IF(Actual!B6&gt;MAX(Actual!K6,Actual!B27)*1.05,(Actual!B6-MAX(Actual!K6,Actual!B27))*IF($J$2=0,'Balancing Prices'!D$36,'Balancing Prices'!D$35),0)</f>
        <v>0</v>
      </c>
      <c r="D82" s="12">
        <f>IF(Actual!C6&gt;MAX(Actual!L6,Actual!C27)*1.05,(Actual!C6-MAX(Actual!L6,Actual!C27))*IF($J$2=0,'Balancing Prices'!E$36,'Balancing Prices'!E$35),0)</f>
        <v>0</v>
      </c>
      <c r="E82" s="12">
        <f>IF(Actual!D6&gt;MAX(Actual!M6,Actual!D27)*1.05,(Actual!D6-MAX(Actual!M6,Actual!D27))*IF($J$2=0,'Balancing Prices'!F$36,'Balancing Prices'!F$35),0)</f>
        <v>0</v>
      </c>
      <c r="F82" s="12">
        <f>IF(Actual!E6&gt;MAX(Actual!N6,Actual!E27)*1.05,(Actual!E6-MAX(Actual!N6,Actual!E27))*IF($J$2=0,'Balancing Prices'!G$36,'Balancing Prices'!G$35),0)</f>
        <v>0</v>
      </c>
      <c r="G82" s="12">
        <f>IF(Actual!F6&gt;MAX(Actual!O6,Actual!F27)*1.05,(Actual!F6-MAX(Actual!O6,Actual!F27))*IF($J$2=0,'Balancing Prices'!H$36,'Balancing Prices'!H$35),0)</f>
        <v>0</v>
      </c>
      <c r="H82" s="13">
        <f>IF(Actual!G6&gt;MAX(Actual!P6,Actual!G27)*1.05,(Actual!G6-MAX(Actual!P6,Actual!G27))*IF($J$2=0,'Balancing Prices'!I$36,'Balancing Prices'!I$35),0)</f>
        <v>0</v>
      </c>
    </row>
    <row r="83" spans="1:8" x14ac:dyDescent="0.25">
      <c r="A83" s="26" t="s">
        <v>4</v>
      </c>
      <c r="B83" s="26" t="s">
        <v>24</v>
      </c>
      <c r="C83" s="19">
        <f>IF(Actual!B7&gt;MAX(Actual!K7,Actual!B28)*1.05,(Actual!B7-MAX(Actual!K7,Actual!B28))*IF($J$2=0,'Balancing Prices'!D$36,'Balancing Prices'!D$35),0)</f>
        <v>0</v>
      </c>
      <c r="D83" s="12">
        <f>IF(Actual!C7&gt;MAX(Actual!L7,Actual!C28)*1.05,(Actual!C7-MAX(Actual!L7,Actual!C28))*IF($J$2=0,'Balancing Prices'!E$36,'Balancing Prices'!E$35),0)</f>
        <v>0</v>
      </c>
      <c r="E83" s="12">
        <f>IF(Actual!D7&gt;MAX(Actual!M7,Actual!D28)*1.05,(Actual!D7-MAX(Actual!M7,Actual!D28))*IF($J$2=0,'Balancing Prices'!F$36,'Balancing Prices'!F$35),0)</f>
        <v>0</v>
      </c>
      <c r="F83" s="12">
        <f>IF(Actual!E7&gt;MAX(Actual!N7,Actual!E28)*1.05,(Actual!E7-MAX(Actual!N7,Actual!E28))*IF($J$2=0,'Balancing Prices'!G$36,'Balancing Prices'!G$35),0)</f>
        <v>0</v>
      </c>
      <c r="G83" s="12">
        <f>IF(Actual!F7&gt;MAX(Actual!O7,Actual!F28)*1.05,(Actual!F7-MAX(Actual!O7,Actual!F28))*IF($J$2=0,'Balancing Prices'!H$36,'Balancing Prices'!H$35),0)</f>
        <v>0</v>
      </c>
      <c r="H83" s="13">
        <f>IF(Actual!G7&gt;MAX(Actual!P7,Actual!G28)*1.05,(Actual!G7-MAX(Actual!P7,Actual!G28))*IF($J$2=0,'Balancing Prices'!I$36,'Balancing Prices'!I$35),0)</f>
        <v>0</v>
      </c>
    </row>
    <row r="84" spans="1:8" x14ac:dyDescent="0.25">
      <c r="A84" s="26" t="s">
        <v>8</v>
      </c>
      <c r="B84" s="26" t="s">
        <v>24</v>
      </c>
      <c r="C84" s="19">
        <f>IF(Actual!B8&gt;MAX(Actual!K8,Actual!B29)*1.05,(Actual!B8-MAX(Actual!K8,Actual!B29))*IF($J$2=0,'Balancing Prices'!D$36,'Balancing Prices'!D$35),0)</f>
        <v>0</v>
      </c>
      <c r="D84" s="12">
        <f>IF(Actual!C8&gt;MAX(Actual!L8,Actual!C29)*1.05,(Actual!C8-MAX(Actual!L8,Actual!C29))*IF($J$2=0,'Balancing Prices'!E$36,'Balancing Prices'!E$35),0)</f>
        <v>0</v>
      </c>
      <c r="E84" s="12">
        <f>IF(Actual!D8&gt;MAX(Actual!M8,Actual!D29)*1.05,(Actual!D8-MAX(Actual!M8,Actual!D29))*IF($J$2=0,'Balancing Prices'!F$36,'Balancing Prices'!F$35),0)</f>
        <v>0</v>
      </c>
      <c r="F84" s="12">
        <f>IF(Actual!E8&gt;MAX(Actual!N8,Actual!E29)*1.05,(Actual!E8-MAX(Actual!N8,Actual!E29))*IF($J$2=0,'Balancing Prices'!G$36,'Balancing Prices'!G$35),0)</f>
        <v>0</v>
      </c>
      <c r="G84" s="12">
        <f>IF(Actual!F8&gt;MAX(Actual!O8,Actual!F29)*1.05,(Actual!F8-MAX(Actual!O8,Actual!F29))*IF($J$2=0,'Balancing Prices'!H$36,'Balancing Prices'!H$35),0)</f>
        <v>0</v>
      </c>
      <c r="H84" s="13">
        <f>IF(Actual!G8&gt;MAX(Actual!P8,Actual!G29)*1.05,(Actual!G8-MAX(Actual!P8,Actual!G29))*IF($J$2=0,'Balancing Prices'!I$36,'Balancing Prices'!I$35),0)</f>
        <v>0</v>
      </c>
    </row>
    <row r="85" spans="1:8" x14ac:dyDescent="0.25">
      <c r="A85" s="26" t="s">
        <v>16</v>
      </c>
      <c r="B85" s="26" t="s">
        <v>15</v>
      </c>
      <c r="C85" s="19">
        <f>IF(Actual!B9&gt;MAX(Actual!K9,Actual!B30)*1.05,(Actual!B9-MAX(Actual!K9,Actual!B30))*IF($J$2=0,'Balancing Prices'!D$36,'Balancing Prices'!D$35),0)</f>
        <v>0</v>
      </c>
      <c r="D85" s="12">
        <f>IF(Actual!C9&gt;MAX(Actual!L9,Actual!C30)*1.05,(Actual!C9-MAX(Actual!L9,Actual!C30))*IF($J$2=0,'Balancing Prices'!E$36,'Balancing Prices'!E$35),0)</f>
        <v>0</v>
      </c>
      <c r="E85" s="12">
        <f>IF(Actual!D9&gt;MAX(Actual!M9,Actual!D30)*1.05,(Actual!D9-MAX(Actual!M9,Actual!D30))*IF($J$2=0,'Balancing Prices'!F$36,'Balancing Prices'!F$35),0)</f>
        <v>0</v>
      </c>
      <c r="F85" s="12">
        <f>IF(Actual!E9&gt;MAX(Actual!N9,Actual!E30)*1.05,(Actual!E9-MAX(Actual!N9,Actual!E30))*IF($J$2=0,'Balancing Prices'!G$36,'Balancing Prices'!G$35),0)</f>
        <v>0</v>
      </c>
      <c r="G85" s="12">
        <f>IF(Actual!F9&gt;MAX(Actual!O9,Actual!F30)*1.05,(Actual!F9-MAX(Actual!O9,Actual!F30))*IF($J$2=0,'Balancing Prices'!H$36,'Balancing Prices'!H$35),0)</f>
        <v>0</v>
      </c>
      <c r="H85" s="13">
        <f>IF(Actual!G9&gt;MAX(Actual!P9,Actual!G30)*1.05,(Actual!G9-MAX(Actual!P9,Actual!G30))*IF($J$2=0,'Balancing Prices'!I$36,'Balancing Prices'!I$35),0)</f>
        <v>0</v>
      </c>
    </row>
    <row r="86" spans="1:8" x14ac:dyDescent="0.25">
      <c r="A86" s="26" t="s">
        <v>17</v>
      </c>
      <c r="B86" s="26" t="s">
        <v>15</v>
      </c>
      <c r="C86" s="19">
        <f>IF(Actual!B10&gt;MAX(Actual!K10,Actual!B31)*1.05,(Actual!B10-MAX(Actual!K10,Actual!B31))*IF($J$2=0,'Balancing Prices'!D$36,'Balancing Prices'!D$35),0)</f>
        <v>0</v>
      </c>
      <c r="D86" s="12">
        <f>IF(Actual!C10&gt;MAX(Actual!L10,Actual!C31)*1.05,(Actual!C10-MAX(Actual!L10,Actual!C31))*IF($J$2=0,'Balancing Prices'!E$36,'Balancing Prices'!E$35),0)</f>
        <v>0</v>
      </c>
      <c r="E86" s="12">
        <f>IF(Actual!D10&gt;MAX(Actual!M10,Actual!D31)*1.05,(Actual!D10-MAX(Actual!M10,Actual!D31))*IF($J$2=0,'Balancing Prices'!F$36,'Balancing Prices'!F$35),0)</f>
        <v>47500</v>
      </c>
      <c r="F86" s="12">
        <f>IF(Actual!E10&gt;MAX(Actual!N10,Actual!E31)*1.05,(Actual!E10-MAX(Actual!N10,Actual!E31))*IF($J$2=0,'Balancing Prices'!G$36,'Balancing Prices'!G$35),0)</f>
        <v>4750</v>
      </c>
      <c r="G86" s="12">
        <f>IF(Actual!F10&gt;MAX(Actual!O10,Actual!F31)*1.05,(Actual!F10-MAX(Actual!O10,Actual!F31))*IF($J$2=0,'Balancing Prices'!H$36,'Balancing Prices'!H$35),0)</f>
        <v>85500</v>
      </c>
      <c r="H86" s="13">
        <f>IF(Actual!G10&gt;MAX(Actual!P10,Actual!G31)*1.05,(Actual!G10-MAX(Actual!P10,Actual!G31))*IF($J$2=0,'Balancing Prices'!I$36,'Balancing Prices'!I$35),0)</f>
        <v>85500</v>
      </c>
    </row>
    <row r="87" spans="1:8" x14ac:dyDescent="0.25">
      <c r="A87" s="26" t="s">
        <v>18</v>
      </c>
      <c r="B87" s="26" t="s">
        <v>15</v>
      </c>
      <c r="C87" s="19">
        <f>IF(Actual!B11&gt;MAX(Actual!K11,Actual!B32)*1.05,(Actual!B11-MAX(Actual!K11,Actual!B32))*IF($J$2=0,'Balancing Prices'!D$36,'Balancing Prices'!D$35),0)</f>
        <v>0</v>
      </c>
      <c r="D87" s="12">
        <f>IF(Actual!C11&gt;MAX(Actual!L11,Actual!C32)*1.05,(Actual!C11-MAX(Actual!L11,Actual!C32))*IF($J$2=0,'Balancing Prices'!E$36,'Balancing Prices'!E$35),0)</f>
        <v>0</v>
      </c>
      <c r="E87" s="12">
        <f>IF(Actual!D11&gt;MAX(Actual!M11,Actual!D32)*1.05,(Actual!D11-MAX(Actual!M11,Actual!D32))*IF($J$2=0,'Balancing Prices'!F$36,'Balancing Prices'!F$35),0)</f>
        <v>0</v>
      </c>
      <c r="F87" s="12">
        <f>IF(Actual!E11&gt;MAX(Actual!N11,Actual!E32)*1.05,(Actual!E11-MAX(Actual!N11,Actual!E32))*IF($J$2=0,'Balancing Prices'!G$36,'Balancing Prices'!G$35),0)</f>
        <v>0</v>
      </c>
      <c r="G87" s="12">
        <f>IF(Actual!F11&gt;MAX(Actual!O11,Actual!F32)*1.05,(Actual!F11-MAX(Actual!O11,Actual!F32))*IF($J$2=0,'Balancing Prices'!H$36,'Balancing Prices'!H$35),0)</f>
        <v>0</v>
      </c>
      <c r="H87" s="13">
        <f>IF(Actual!G11&gt;MAX(Actual!P11,Actual!G32)*1.05,(Actual!G11-MAX(Actual!P11,Actual!G32))*IF($J$2=0,'Balancing Prices'!I$36,'Balancing Prices'!I$35),0)</f>
        <v>0</v>
      </c>
    </row>
    <row r="88" spans="1:8" x14ac:dyDescent="0.25">
      <c r="A88" s="26" t="s">
        <v>5</v>
      </c>
      <c r="B88" s="26" t="s">
        <v>24</v>
      </c>
      <c r="C88" s="19">
        <f>IF(Actual!B12&gt;MAX(Actual!K12,Actual!B33)*1.05,(Actual!B12-MAX(Actual!K12,Actual!B33))*IF($J$2=0,'Balancing Prices'!D$36,'Balancing Prices'!D$35),0)</f>
        <v>0</v>
      </c>
      <c r="D88" s="12">
        <f>IF(Actual!C12&gt;MAX(Actual!L12,Actual!C33)*1.05,(Actual!C12-MAX(Actual!L12,Actual!C33))*IF($J$2=0,'Balancing Prices'!E$36,'Balancing Prices'!E$35),0)</f>
        <v>0</v>
      </c>
      <c r="E88" s="12">
        <f>IF(Actual!D12&gt;MAX(Actual!M12,Actual!D33)*1.05,(Actual!D12-MAX(Actual!M12,Actual!D33))*IF($J$2=0,'Balancing Prices'!F$36,'Balancing Prices'!F$35),0)</f>
        <v>0</v>
      </c>
      <c r="F88" s="12">
        <f>IF(Actual!E12&gt;MAX(Actual!N12,Actual!E33)*1.05,(Actual!E12-MAX(Actual!N12,Actual!E33))*IF($J$2=0,'Balancing Prices'!G$36,'Balancing Prices'!G$35),0)</f>
        <v>0</v>
      </c>
      <c r="G88" s="12">
        <f>IF(Actual!F12&gt;MAX(Actual!O12,Actual!F33)*1.05,(Actual!F12-MAX(Actual!O12,Actual!F33))*IF($J$2=0,'Balancing Prices'!H$36,'Balancing Prices'!H$35),0)</f>
        <v>0</v>
      </c>
      <c r="H88" s="13">
        <f>IF(Actual!G12&gt;MAX(Actual!P12,Actual!G33)*1.05,(Actual!G12-MAX(Actual!P12,Actual!G33))*IF($J$2=0,'Balancing Prices'!I$36,'Balancing Prices'!I$35),0)</f>
        <v>0</v>
      </c>
    </row>
    <row r="89" spans="1:8" x14ac:dyDescent="0.25">
      <c r="A89" s="26" t="s">
        <v>19</v>
      </c>
      <c r="B89" s="26" t="s">
        <v>15</v>
      </c>
      <c r="C89" s="19">
        <f>IF(Actual!B13&gt;MAX(Actual!K13,Actual!B34)*1.05,(Actual!B13-MAX(Actual!K13,Actual!B34))*IF($J$2=0,'Balancing Prices'!D$36,'Balancing Prices'!D$35),0)</f>
        <v>0</v>
      </c>
      <c r="D89" s="12">
        <f>IF(Actual!C13&gt;MAX(Actual!L13,Actual!C34)*1.05,(Actual!C13-MAX(Actual!L13,Actual!C34))*IF($J$2=0,'Balancing Prices'!E$36,'Balancing Prices'!E$35),0)</f>
        <v>0</v>
      </c>
      <c r="E89" s="12">
        <f>IF(Actual!D13&gt;MAX(Actual!M13,Actual!D34)*1.05,(Actual!D13-MAX(Actual!M13,Actual!D34))*IF($J$2=0,'Balancing Prices'!F$36,'Balancing Prices'!F$35),0)</f>
        <v>0</v>
      </c>
      <c r="F89" s="12">
        <f>IF(Actual!E13&gt;MAX(Actual!N13,Actual!E34)*1.05,(Actual!E13-MAX(Actual!N13,Actual!E34))*IF($J$2=0,'Balancing Prices'!G$36,'Balancing Prices'!G$35),0)</f>
        <v>0</v>
      </c>
      <c r="G89" s="12">
        <f>IF(Actual!F13&gt;MAX(Actual!O13,Actual!F34)*1.05,(Actual!F13-MAX(Actual!O13,Actual!F34))*IF($J$2=0,'Balancing Prices'!H$36,'Balancing Prices'!H$35),0)</f>
        <v>0</v>
      </c>
      <c r="H89" s="13">
        <f>IF(Actual!G13&gt;MAX(Actual!P13,Actual!G34)*1.05,(Actual!G13-MAX(Actual!P13,Actual!G34))*IF($J$2=0,'Balancing Prices'!I$36,'Balancing Prices'!I$35),0)</f>
        <v>0</v>
      </c>
    </row>
    <row r="90" spans="1:8" x14ac:dyDescent="0.25">
      <c r="A90" s="26" t="s">
        <v>20</v>
      </c>
      <c r="B90" s="26" t="s">
        <v>15</v>
      </c>
      <c r="C90" s="19">
        <f>IF(Actual!B14&gt;MAX(Actual!K14,Actual!B35)*1.05,(Actual!B14-MAX(Actual!K14,Actual!B35))*IF($J$2=0,'Balancing Prices'!D$36,'Balancing Prices'!D$35),0)</f>
        <v>0</v>
      </c>
      <c r="D90" s="12">
        <f>IF(Actual!C14&gt;MAX(Actual!L14,Actual!C35)*1.05,(Actual!C14-MAX(Actual!L14,Actual!C35))*IF($J$2=0,'Balancing Prices'!E$36,'Balancing Prices'!E$35),0)</f>
        <v>0</v>
      </c>
      <c r="E90" s="12">
        <f>IF(Actual!D14&gt;MAX(Actual!M14,Actual!D35)*1.05,(Actual!D14-MAX(Actual!M14,Actual!D35))*IF($J$2=0,'Balancing Prices'!F$36,'Balancing Prices'!F$35),0)</f>
        <v>0</v>
      </c>
      <c r="F90" s="12">
        <f>IF(Actual!E14&gt;MAX(Actual!N14,Actual!E35)*1.05,(Actual!E14-MAX(Actual!N14,Actual!E35))*IF($J$2=0,'Balancing Prices'!G$36,'Balancing Prices'!G$35),0)</f>
        <v>0</v>
      </c>
      <c r="G90" s="12">
        <f>IF(Actual!F14&gt;MAX(Actual!O14,Actual!F35)*1.05,(Actual!F14-MAX(Actual!O14,Actual!F35))*IF($J$2=0,'Balancing Prices'!H$36,'Balancing Prices'!H$35),0)</f>
        <v>0</v>
      </c>
      <c r="H90" s="13">
        <f>IF(Actual!G14&gt;MAX(Actual!P14,Actual!G35)*1.05,(Actual!G14-MAX(Actual!P14,Actual!G35))*IF($J$2=0,'Balancing Prices'!I$36,'Balancing Prices'!I$35),0)</f>
        <v>0</v>
      </c>
    </row>
    <row r="91" spans="1:8" x14ac:dyDescent="0.25">
      <c r="A91" s="26" t="s">
        <v>8</v>
      </c>
      <c r="B91" s="26" t="s">
        <v>15</v>
      </c>
      <c r="C91" s="19">
        <f>IF(Actual!B15&gt;MAX(Actual!K15,Actual!B36)*1.05,(Actual!B15-MAX(Actual!K15,Actual!B36))*IF($J$2=0,'Balancing Prices'!D$36,'Balancing Prices'!D$35),0)</f>
        <v>0</v>
      </c>
      <c r="D91" s="12">
        <f>IF(Actual!C15&gt;MAX(Actual!L15,Actual!C36)*1.05,(Actual!C15-MAX(Actual!L15,Actual!C36))*IF($J$2=0,'Balancing Prices'!E$36,'Balancing Prices'!E$35),0)</f>
        <v>0</v>
      </c>
      <c r="E91" s="12">
        <f>IF(Actual!D15&gt;MAX(Actual!M15,Actual!D36)*1.05,(Actual!D15-MAX(Actual!M15,Actual!D36))*IF($J$2=0,'Balancing Prices'!F$36,'Balancing Prices'!F$35),0)</f>
        <v>0</v>
      </c>
      <c r="F91" s="12">
        <f>IF(Actual!E15&gt;MAX(Actual!N15,Actual!E36)*1.05,(Actual!E15-MAX(Actual!N15,Actual!E36))*IF($J$2=0,'Balancing Prices'!G$36,'Balancing Prices'!G$35),0)</f>
        <v>0</v>
      </c>
      <c r="G91" s="12">
        <f>IF(Actual!F15&gt;MAX(Actual!O15,Actual!F36)*1.05,(Actual!F15-MAX(Actual!O15,Actual!F36))*IF($J$2=0,'Balancing Prices'!H$36,'Balancing Prices'!H$35),0)</f>
        <v>0</v>
      </c>
      <c r="H91" s="13">
        <f>IF(Actual!G15&gt;MAX(Actual!P15,Actual!G36)*1.05,(Actual!G15-MAX(Actual!P15,Actual!G36))*IF($J$2=0,'Balancing Prices'!I$36,'Balancing Prices'!I$35),0)</f>
        <v>0</v>
      </c>
    </row>
    <row r="92" spans="1:8" x14ac:dyDescent="0.25">
      <c r="A92" s="27" t="s">
        <v>59</v>
      </c>
      <c r="B92" s="27" t="s">
        <v>15</v>
      </c>
      <c r="C92" s="20">
        <f>IF(Actual!B16&gt;MAX(Actual!K16,Actual!B37)*1.05,(Actual!B16-MAX(Actual!K16,Actual!B37))*IF($J$2=0,'Balancing Prices'!D$36,'Balancing Prices'!D$35),0)</f>
        <v>0</v>
      </c>
      <c r="D92" s="16">
        <f>IF(Actual!C16&gt;MAX(Actual!L16,Actual!C37)*1.05,(Actual!C16-MAX(Actual!L16,Actual!C37))*IF($J$2=0,'Balancing Prices'!E$36,'Balancing Prices'!E$35),0)</f>
        <v>0</v>
      </c>
      <c r="E92" s="16">
        <f>IF(Actual!D16&gt;MAX(Actual!M16,Actual!D37)*1.05,(Actual!D16-MAX(Actual!M16,Actual!D37))*IF($J$2=0,'Balancing Prices'!F$36,'Balancing Prices'!F$35),0)</f>
        <v>0</v>
      </c>
      <c r="F92" s="16">
        <f>IF(Actual!E16&gt;MAX(Actual!N16,Actual!E37)*1.05,(Actual!E16-MAX(Actual!N16,Actual!E37))*IF($J$2=0,'Balancing Prices'!G$36,'Balancing Prices'!G$35),0)</f>
        <v>0</v>
      </c>
      <c r="G92" s="16">
        <f>IF(Actual!F16&gt;MAX(Actual!O16,Actual!F37)*1.05,(Actual!F16-MAX(Actual!O16,Actual!F37))*IF($J$2=0,'Balancing Prices'!H$36,'Balancing Prices'!H$35),0)</f>
        <v>0</v>
      </c>
      <c r="H92" s="17">
        <f>IF(Actual!G16&gt;MAX(Actual!P16,Actual!G37)*1.05,(Actual!G16-MAX(Actual!P16,Actual!G37))*IF($J$2=0,'Balancing Prices'!I$36,'Balancing Prices'!I$35),0)</f>
        <v>0</v>
      </c>
    </row>
    <row r="93" spans="1:8" x14ac:dyDescent="0.25">
      <c r="A93" s="49" t="s">
        <v>58</v>
      </c>
      <c r="B93" s="50"/>
      <c r="C93" s="47" t="s">
        <v>9</v>
      </c>
      <c r="D93" s="47" t="s">
        <v>10</v>
      </c>
      <c r="E93" s="47" t="s">
        <v>11</v>
      </c>
      <c r="F93" s="47" t="s">
        <v>12</v>
      </c>
      <c r="G93" s="47" t="s">
        <v>13</v>
      </c>
      <c r="H93" s="47" t="s">
        <v>14</v>
      </c>
    </row>
    <row r="94" spans="1:8" x14ac:dyDescent="0.25">
      <c r="A94" s="25" t="s">
        <v>0</v>
      </c>
      <c r="B94" s="25" t="s">
        <v>24</v>
      </c>
      <c r="C94" s="18">
        <f>IF(Actual!B3&lt;MIN(Actual!K3,Actual!B24)*0.95,(Actual!B3-MIN(Actual!K3,Actual!B24))*IF($J$2=0,'Balancing Prices'!D$33,'Balancing Prices'!D$32),0)</f>
        <v>0</v>
      </c>
      <c r="D94" s="8">
        <f>IF(Actual!C3&lt;MIN(Actual!L3,Actual!C24)*0.95,(Actual!C3-MIN(Actual!L3,Actual!C24))*IF($J$2=0,'Balancing Prices'!E$33,'Balancing Prices'!E$32),0)</f>
        <v>0</v>
      </c>
      <c r="E94" s="8">
        <f>IF(Actual!D3&lt;MIN(Actual!M3,Actual!D24)*0.95,(Actual!D3-MIN(Actual!M3,Actual!D24))*IF($J$2=0,'Balancing Prices'!F$33,'Balancing Prices'!F$32),0)</f>
        <v>0</v>
      </c>
      <c r="F94" s="8">
        <f>IF(Actual!E3&lt;MIN(Actual!N3,Actual!E24)*0.95,(Actual!E3-MIN(Actual!N3,Actual!E24))*IF($J$2=0,'Balancing Prices'!G$33,'Balancing Prices'!G$32),0)</f>
        <v>0</v>
      </c>
      <c r="G94" s="8">
        <f>IF(Actual!F3&lt;MIN(Actual!O3,Actual!F24)*0.95,(Actual!F3-MIN(Actual!O3,Actual!F24))*IF($J$2=0,'Balancing Prices'!H$33,'Balancing Prices'!H$32),0)</f>
        <v>0</v>
      </c>
      <c r="H94" s="9">
        <f>IF(Actual!G3&lt;MIN(Actual!P3,Actual!G24)*0.95,(Actual!G3-MIN(Actual!P3,Actual!G24))*IF($J$2=0,'Balancing Prices'!I$33,'Balancing Prices'!I$32),0)</f>
        <v>0</v>
      </c>
    </row>
    <row r="95" spans="1:8" x14ac:dyDescent="0.25">
      <c r="A95" s="26" t="s">
        <v>1</v>
      </c>
      <c r="B95" s="26" t="s">
        <v>24</v>
      </c>
      <c r="C95" s="19">
        <f>IF(Actual!B4&lt;MIN(Actual!K4,Actual!B25)*0.95,(Actual!B4-MIN(Actual!K4,Actual!B25))*IF($J$2=0,'Balancing Prices'!D$33,'Balancing Prices'!D$32),0)</f>
        <v>0</v>
      </c>
      <c r="D95" s="12">
        <f>IF(Actual!C4&lt;MIN(Actual!L4,Actual!C25)*0.95,(Actual!C4-MIN(Actual!L4,Actual!C25))*IF($J$2=0,'Balancing Prices'!E$33,'Balancing Prices'!E$32),0)</f>
        <v>0</v>
      </c>
      <c r="E95" s="12">
        <f>IF(Actual!D4&lt;MIN(Actual!M4,Actual!D25)*0.95,(Actual!D4-MIN(Actual!M4,Actual!D25))*IF($J$2=0,'Balancing Prices'!F$33,'Balancing Prices'!F$32),0)</f>
        <v>0</v>
      </c>
      <c r="F95" s="12">
        <f>IF(Actual!E4&lt;MIN(Actual!N4,Actual!E25)*0.95,(Actual!E4-MIN(Actual!N4,Actual!E25))*IF($J$2=0,'Balancing Prices'!G$33,'Balancing Prices'!G$32),0)</f>
        <v>0</v>
      </c>
      <c r="G95" s="12">
        <f>IF(Actual!F4&lt;MIN(Actual!O4,Actual!F25)*0.95,(Actual!F4-MIN(Actual!O4,Actual!F25))*IF($J$2=0,'Balancing Prices'!H$33,'Balancing Prices'!H$32),0)</f>
        <v>0</v>
      </c>
      <c r="H95" s="13">
        <f>IF(Actual!G4&lt;MIN(Actual!P4,Actual!G25)*0.95,(Actual!G4-MIN(Actual!P4,Actual!G25))*IF($J$2=0,'Balancing Prices'!I$33,'Balancing Prices'!I$32),0)</f>
        <v>0</v>
      </c>
    </row>
    <row r="96" spans="1:8" x14ac:dyDescent="0.25">
      <c r="A96" s="26" t="s">
        <v>2</v>
      </c>
      <c r="B96" s="26" t="s">
        <v>24</v>
      </c>
      <c r="C96" s="19">
        <f>IF(Actual!B5&lt;MIN(Actual!K5,Actual!B26)*0.95,(Actual!B5-MIN(Actual!K5,Actual!B26))*IF($J$2=0,'Balancing Prices'!D$33,'Balancing Prices'!D$32),0)</f>
        <v>0</v>
      </c>
      <c r="D96" s="12">
        <f>IF(Actual!C5&lt;MIN(Actual!L5,Actual!C26)*0.95,(Actual!C5-MIN(Actual!L5,Actual!C26))*IF($J$2=0,'Balancing Prices'!E$33,'Balancing Prices'!E$32),0)</f>
        <v>0</v>
      </c>
      <c r="E96" s="12">
        <f>IF(Actual!D5&lt;MIN(Actual!M5,Actual!D26)*0.95,(Actual!D5-MIN(Actual!M5,Actual!D26))*IF($J$2=0,'Balancing Prices'!F$33,'Balancing Prices'!F$32),0)</f>
        <v>0</v>
      </c>
      <c r="F96" s="12">
        <f>IF(Actual!E5&lt;MIN(Actual!N5,Actual!E26)*0.95,(Actual!E5-MIN(Actual!N5,Actual!E26))*IF($J$2=0,'Balancing Prices'!G$33,'Balancing Prices'!G$32),0)</f>
        <v>0</v>
      </c>
      <c r="G96" s="12">
        <f>IF(Actual!F5&lt;MIN(Actual!O5,Actual!F26)*0.95,(Actual!F5-MIN(Actual!O5,Actual!F26))*IF($J$2=0,'Balancing Prices'!H$33,'Balancing Prices'!H$32),0)</f>
        <v>0</v>
      </c>
      <c r="H96" s="13">
        <f>IF(Actual!G5&lt;MIN(Actual!P5,Actual!G26)*0.95,(Actual!G5-MIN(Actual!P5,Actual!G26))*IF($J$2=0,'Balancing Prices'!I$33,'Balancing Prices'!I$32),0)</f>
        <v>0</v>
      </c>
    </row>
    <row r="97" spans="1:8" x14ac:dyDescent="0.25">
      <c r="A97" s="26" t="s">
        <v>3</v>
      </c>
      <c r="B97" s="26" t="s">
        <v>24</v>
      </c>
      <c r="C97" s="19">
        <f>IF(Actual!B6&lt;MIN(Actual!K6,Actual!B27)*0.95,(Actual!B6-MIN(Actual!K6,Actual!B27))*IF($J$2=0,'Balancing Prices'!D$33,'Balancing Prices'!D$32),0)</f>
        <v>0</v>
      </c>
      <c r="D97" s="12">
        <f>IF(Actual!C6&lt;MIN(Actual!L6,Actual!C27)*0.95,(Actual!C6-MIN(Actual!L6,Actual!C27))*IF($J$2=0,'Balancing Prices'!E$33,'Balancing Prices'!E$32),0)</f>
        <v>0</v>
      </c>
      <c r="E97" s="12">
        <f>IF(Actual!D6&lt;MIN(Actual!M6,Actual!D27)*0.95,(Actual!D6-MIN(Actual!M6,Actual!D27))*IF($J$2=0,'Balancing Prices'!F$33,'Balancing Prices'!F$32),0)</f>
        <v>0</v>
      </c>
      <c r="F97" s="12">
        <f>IF(Actual!E6&lt;MIN(Actual!N6,Actual!E27)*0.95,(Actual!E6-MIN(Actual!N6,Actual!E27))*IF($J$2=0,'Balancing Prices'!G$33,'Balancing Prices'!G$32),0)</f>
        <v>0</v>
      </c>
      <c r="G97" s="12">
        <f>IF(Actual!F6&lt;MIN(Actual!O6,Actual!F27)*0.95,(Actual!F6-MIN(Actual!O6,Actual!F27))*IF($J$2=0,'Balancing Prices'!H$33,'Balancing Prices'!H$32),0)</f>
        <v>0</v>
      </c>
      <c r="H97" s="13">
        <f>IF(Actual!G6&lt;MIN(Actual!P6,Actual!G27)*0.95,(Actual!G6-MIN(Actual!P6,Actual!G27))*IF($J$2=0,'Balancing Prices'!I$33,'Balancing Prices'!I$32),0)</f>
        <v>0</v>
      </c>
    </row>
    <row r="98" spans="1:8" x14ac:dyDescent="0.25">
      <c r="A98" s="26" t="s">
        <v>4</v>
      </c>
      <c r="B98" s="26" t="s">
        <v>24</v>
      </c>
      <c r="C98" s="19">
        <f>IF(Actual!B7&lt;MIN(Actual!K7,Actual!B28)*0.95,(Actual!B7-MIN(Actual!K7,Actual!B28))*IF($J$2=0,'Balancing Prices'!D$33,'Balancing Prices'!D$32),0)</f>
        <v>0</v>
      </c>
      <c r="D98" s="12">
        <f>IF(Actual!C7&lt;MIN(Actual!L7,Actual!C28)*0.95,(Actual!C7-MIN(Actual!L7,Actual!C28))*IF($J$2=0,'Balancing Prices'!E$33,'Balancing Prices'!E$32),0)</f>
        <v>-630000</v>
      </c>
      <c r="E98" s="12">
        <f>IF(Actual!D7&lt;MIN(Actual!M7,Actual!D28)*0.95,(Actual!D7-MIN(Actual!M7,Actual!D28))*IF($J$2=0,'Balancing Prices'!F$33,'Balancing Prices'!F$32),0)</f>
        <v>-157500</v>
      </c>
      <c r="F98" s="12">
        <f>IF(Actual!E7&lt;MIN(Actual!N7,Actual!E28)*0.95,(Actual!E7-MIN(Actual!N7,Actual!E28))*IF($J$2=0,'Balancing Prices'!G$33,'Balancing Prices'!G$32),0)</f>
        <v>0</v>
      </c>
      <c r="G98" s="12">
        <f>IF(Actual!F7&lt;MIN(Actual!O7,Actual!F28)*0.95,(Actual!F7-MIN(Actual!O7,Actual!F28))*IF($J$2=0,'Balancing Prices'!H$33,'Balancing Prices'!H$32),0)</f>
        <v>0</v>
      </c>
      <c r="H98" s="13">
        <f>IF(Actual!G7&lt;MIN(Actual!P7,Actual!G28)*0.95,(Actual!G7-MIN(Actual!P7,Actual!G28))*IF($J$2=0,'Balancing Prices'!I$33,'Balancing Prices'!I$32),0)</f>
        <v>0</v>
      </c>
    </row>
    <row r="99" spans="1:8" x14ac:dyDescent="0.25">
      <c r="A99" s="26" t="s">
        <v>8</v>
      </c>
      <c r="B99" s="26" t="s">
        <v>24</v>
      </c>
      <c r="C99" s="19">
        <f>IF(Actual!B8&lt;MIN(Actual!K8,Actual!B29)*0.95,(Actual!B8-MIN(Actual!K8,Actual!B29))*IF($J$2=0,'Balancing Prices'!D$33,'Balancing Prices'!D$32),0)</f>
        <v>0</v>
      </c>
      <c r="D99" s="12">
        <f>IF(Actual!C8&lt;MIN(Actual!L8,Actual!C29)*0.95,(Actual!C8-MIN(Actual!L8,Actual!C29))*IF($J$2=0,'Balancing Prices'!E$33,'Balancing Prices'!E$32),0)</f>
        <v>0</v>
      </c>
      <c r="E99" s="12">
        <f>IF(Actual!D8&lt;MIN(Actual!M8,Actual!D29)*0.95,(Actual!D8-MIN(Actual!M8,Actual!D29))*IF($J$2=0,'Balancing Prices'!F$33,'Balancing Prices'!F$32),0)</f>
        <v>0</v>
      </c>
      <c r="F99" s="12">
        <f>IF(Actual!E8&lt;MIN(Actual!N8,Actual!E29)*0.95,(Actual!E8-MIN(Actual!N8,Actual!E29))*IF($J$2=0,'Balancing Prices'!G$33,'Balancing Prices'!G$32),0)</f>
        <v>0</v>
      </c>
      <c r="G99" s="12">
        <f>IF(Actual!F8&lt;MIN(Actual!O8,Actual!F29)*0.95,(Actual!F8-MIN(Actual!O8,Actual!F29))*IF($J$2=0,'Balancing Prices'!H$33,'Balancing Prices'!H$32),0)</f>
        <v>0</v>
      </c>
      <c r="H99" s="13">
        <f>IF(Actual!G8&lt;MIN(Actual!P8,Actual!G29)*0.95,(Actual!G8-MIN(Actual!P8,Actual!G29))*IF($J$2=0,'Balancing Prices'!I$33,'Balancing Prices'!I$32),0)</f>
        <v>0</v>
      </c>
    </row>
    <row r="100" spans="1:8" x14ac:dyDescent="0.25">
      <c r="A100" s="26" t="s">
        <v>16</v>
      </c>
      <c r="B100" s="26" t="s">
        <v>15</v>
      </c>
      <c r="C100" s="19">
        <f>IF(Actual!B9&lt;MIN(Actual!K9,Actual!B30)*0.95,(Actual!B9-MIN(Actual!K9,Actual!B30))*IF($J$2=0,'Balancing Prices'!D$33,'Balancing Prices'!D$32),0)</f>
        <v>0</v>
      </c>
      <c r="D100" s="12">
        <f>IF(Actual!C9&lt;MIN(Actual!L9,Actual!C30)*0.95,(Actual!C9-MIN(Actual!L9,Actual!C30))*IF($J$2=0,'Balancing Prices'!E$33,'Balancing Prices'!E$32),0)</f>
        <v>0</v>
      </c>
      <c r="E100" s="12">
        <f>IF(Actual!D9&lt;MIN(Actual!M9,Actual!D30)*0.95,(Actual!D9-MIN(Actual!M9,Actual!D30))*IF($J$2=0,'Balancing Prices'!F$33,'Balancing Prices'!F$32),0)</f>
        <v>0</v>
      </c>
      <c r="F100" s="12">
        <f>IF(Actual!E9&lt;MIN(Actual!N9,Actual!E30)*0.95,(Actual!E9-MIN(Actual!N9,Actual!E30))*IF($J$2=0,'Balancing Prices'!G$33,'Balancing Prices'!G$32),0)</f>
        <v>0</v>
      </c>
      <c r="G100" s="12">
        <f>IF(Actual!F9&lt;MIN(Actual!O9,Actual!F30)*0.95,(Actual!F9-MIN(Actual!O9,Actual!F30))*IF($J$2=0,'Balancing Prices'!H$33,'Balancing Prices'!H$32),0)</f>
        <v>-12600</v>
      </c>
      <c r="H100" s="13">
        <f>IF(Actual!G9&lt;MIN(Actual!P9,Actual!G30)*0.95,(Actual!G9-MIN(Actual!P9,Actual!G30))*IF($J$2=0,'Balancing Prices'!I$33,'Balancing Prices'!I$32),0)</f>
        <v>0</v>
      </c>
    </row>
    <row r="101" spans="1:8" x14ac:dyDescent="0.25">
      <c r="A101" s="26" t="s">
        <v>17</v>
      </c>
      <c r="B101" s="26" t="s">
        <v>15</v>
      </c>
      <c r="C101" s="19">
        <f>IF(Actual!B10&lt;MIN(Actual!K10,Actual!B31)*0.95,(Actual!B10-MIN(Actual!K10,Actual!B31))*IF($J$2=0,'Balancing Prices'!D$33,'Balancing Prices'!D$32),0)</f>
        <v>0</v>
      </c>
      <c r="D101" s="12">
        <f>IF(Actual!C10&lt;MIN(Actual!L10,Actual!C31)*0.95,(Actual!C10-MIN(Actual!L10,Actual!C31))*IF($J$2=0,'Balancing Prices'!E$33,'Balancing Prices'!E$32),0)</f>
        <v>-31500</v>
      </c>
      <c r="E101" s="12">
        <f>IF(Actual!D10&lt;MIN(Actual!M10,Actual!D31)*0.95,(Actual!D10-MIN(Actual!M10,Actual!D31))*IF($J$2=0,'Balancing Prices'!F$33,'Balancing Prices'!F$32),0)</f>
        <v>0</v>
      </c>
      <c r="F101" s="12">
        <f>IF(Actual!E10&lt;MIN(Actual!N10,Actual!E31)*0.95,(Actual!E10-MIN(Actual!N10,Actual!E31))*IF($J$2=0,'Balancing Prices'!G$33,'Balancing Prices'!G$32),0)</f>
        <v>5250</v>
      </c>
      <c r="G101" s="12">
        <f>IF(Actual!F10&lt;MIN(Actual!O10,Actual!F31)*0.95,(Actual!F10-MIN(Actual!O10,Actual!F31))*IF($J$2=0,'Balancing Prices'!H$33,'Balancing Prices'!H$32),0)</f>
        <v>0</v>
      </c>
      <c r="H101" s="13">
        <f>IF(Actual!G10&lt;MIN(Actual!P10,Actual!G31)*0.95,(Actual!G10-MIN(Actual!P10,Actual!G31))*IF($J$2=0,'Balancing Prices'!I$33,'Balancing Prices'!I$32),0)</f>
        <v>0</v>
      </c>
    </row>
    <row r="102" spans="1:8" x14ac:dyDescent="0.25">
      <c r="A102" s="26" t="s">
        <v>18</v>
      </c>
      <c r="B102" s="26" t="s">
        <v>15</v>
      </c>
      <c r="C102" s="19">
        <f>IF(Actual!B11&lt;MIN(Actual!K11,Actual!B32)*0.95,(Actual!B11-MIN(Actual!K11,Actual!B32))*IF($J$2=0,'Balancing Prices'!D$33,'Balancing Prices'!D$32),0)</f>
        <v>0</v>
      </c>
      <c r="D102" s="12">
        <f>IF(Actual!C11&lt;MIN(Actual!L11,Actual!C32)*0.95,(Actual!C11-MIN(Actual!L11,Actual!C32))*IF($J$2=0,'Balancing Prices'!E$33,'Balancing Prices'!E$32),0)</f>
        <v>0</v>
      </c>
      <c r="E102" s="12">
        <f>IF(Actual!D11&lt;MIN(Actual!M11,Actual!D32)*0.95,(Actual!D11-MIN(Actual!M11,Actual!D32))*IF($J$2=0,'Balancing Prices'!F$33,'Balancing Prices'!F$32),0)</f>
        <v>0</v>
      </c>
      <c r="F102" s="12">
        <f>IF(Actual!E11&lt;MIN(Actual!N11,Actual!E32)*0.95,(Actual!E11-MIN(Actual!N11,Actual!E32))*IF($J$2=0,'Balancing Prices'!G$33,'Balancing Prices'!G$32),0)</f>
        <v>0</v>
      </c>
      <c r="G102" s="12">
        <f>IF(Actual!F11&lt;MIN(Actual!O11,Actual!F32)*0.95,(Actual!F11-MIN(Actual!O11,Actual!F32))*IF($J$2=0,'Balancing Prices'!H$33,'Balancing Prices'!H$32),0)</f>
        <v>0</v>
      </c>
      <c r="H102" s="13">
        <f>IF(Actual!G11&lt;MIN(Actual!P11,Actual!G32)*0.95,(Actual!G11-MIN(Actual!P11,Actual!G32))*IF($J$2=0,'Balancing Prices'!I$33,'Balancing Prices'!I$32),0)</f>
        <v>0</v>
      </c>
    </row>
    <row r="103" spans="1:8" x14ac:dyDescent="0.25">
      <c r="A103" s="26" t="s">
        <v>5</v>
      </c>
      <c r="B103" s="26" t="s">
        <v>24</v>
      </c>
      <c r="C103" s="19">
        <f>IF(Actual!B12&lt;MIN(Actual!K12,Actual!B33)*0.95,(Actual!B12-MIN(Actual!K12,Actual!B33))*IF($J$2=0,'Balancing Prices'!D$33,'Balancing Prices'!D$32),0)</f>
        <v>0</v>
      </c>
      <c r="D103" s="12">
        <f>IF(Actual!C12&lt;MIN(Actual!L12,Actual!C33)*0.95,(Actual!C12-MIN(Actual!L12,Actual!C33))*IF($J$2=0,'Balancing Prices'!E$33,'Balancing Prices'!E$32),0)</f>
        <v>0</v>
      </c>
      <c r="E103" s="12">
        <f>IF(Actual!D12&lt;MIN(Actual!M12,Actual!D33)*0.95,(Actual!D12-MIN(Actual!M12,Actual!D33))*IF($J$2=0,'Balancing Prices'!F$33,'Balancing Prices'!F$32),0)</f>
        <v>0</v>
      </c>
      <c r="F103" s="12">
        <f>IF(Actual!E12&lt;MIN(Actual!N12,Actual!E33)*0.95,(Actual!E12-MIN(Actual!N12,Actual!E33))*IF($J$2=0,'Balancing Prices'!G$33,'Balancing Prices'!G$32),0)</f>
        <v>0</v>
      </c>
      <c r="G103" s="12">
        <f>IF(Actual!F12&lt;MIN(Actual!O12,Actual!F33)*0.95,(Actual!F12-MIN(Actual!O12,Actual!F33))*IF($J$2=0,'Balancing Prices'!H$33,'Balancing Prices'!H$32),0)</f>
        <v>0</v>
      </c>
      <c r="H103" s="13">
        <f>IF(Actual!G12&lt;MIN(Actual!P12,Actual!G33)*0.95,(Actual!G12-MIN(Actual!P12,Actual!G33))*IF($J$2=0,'Balancing Prices'!I$33,'Balancing Prices'!I$32),0)</f>
        <v>0</v>
      </c>
    </row>
    <row r="104" spans="1:8" x14ac:dyDescent="0.25">
      <c r="A104" s="26" t="s">
        <v>19</v>
      </c>
      <c r="B104" s="26" t="s">
        <v>15</v>
      </c>
      <c r="C104" s="19">
        <f>IF(Actual!B13&lt;MIN(Actual!K13,Actual!B34)*0.95,(Actual!B13-MIN(Actual!K13,Actual!B34))*IF($J$2=0,'Balancing Prices'!D$33,'Balancing Prices'!D$32),0)</f>
        <v>0</v>
      </c>
      <c r="D104" s="12">
        <f>IF(Actual!C13&lt;MIN(Actual!L13,Actual!C34)*0.95,(Actual!C13-MIN(Actual!L13,Actual!C34))*IF($J$2=0,'Balancing Prices'!E$33,'Balancing Prices'!E$32),0)</f>
        <v>0</v>
      </c>
      <c r="E104" s="12">
        <f>IF(Actual!D13&lt;MIN(Actual!M13,Actual!D34)*0.95,(Actual!D13-MIN(Actual!M13,Actual!D34))*IF($J$2=0,'Balancing Prices'!F$33,'Balancing Prices'!F$32),0)</f>
        <v>0</v>
      </c>
      <c r="F104" s="12">
        <f>IF(Actual!E13&lt;MIN(Actual!N13,Actual!E34)*0.95,(Actual!E13-MIN(Actual!N13,Actual!E34))*IF($J$2=0,'Balancing Prices'!G$33,'Balancing Prices'!G$32),0)</f>
        <v>0</v>
      </c>
      <c r="G104" s="12">
        <f>IF(Actual!F13&lt;MIN(Actual!O13,Actual!F34)*0.95,(Actual!F13-MIN(Actual!O13,Actual!F34))*IF($J$2=0,'Balancing Prices'!H$33,'Balancing Prices'!H$32),0)</f>
        <v>0</v>
      </c>
      <c r="H104" s="13">
        <f>IF(Actual!G13&lt;MIN(Actual!P13,Actual!G34)*0.95,(Actual!G13-MIN(Actual!P13,Actual!G34))*IF($J$2=0,'Balancing Prices'!I$33,'Balancing Prices'!I$32),0)</f>
        <v>0</v>
      </c>
    </row>
    <row r="105" spans="1:8" x14ac:dyDescent="0.25">
      <c r="A105" s="26" t="s">
        <v>20</v>
      </c>
      <c r="B105" s="26" t="s">
        <v>15</v>
      </c>
      <c r="C105" s="19">
        <f>IF(Actual!B14&lt;MIN(Actual!K14,Actual!B35)*0.95,(Actual!B14-MIN(Actual!K14,Actual!B35))*IF($J$2=0,'Balancing Prices'!D$33,'Balancing Prices'!D$32),0)</f>
        <v>0</v>
      </c>
      <c r="D105" s="12">
        <f>IF(Actual!C14&lt;MIN(Actual!L14,Actual!C35)*0.95,(Actual!C14-MIN(Actual!L14,Actual!C35))*IF($J$2=0,'Balancing Prices'!E$33,'Balancing Prices'!E$32),0)</f>
        <v>0</v>
      </c>
      <c r="E105" s="12">
        <f>IF(Actual!D14&lt;MIN(Actual!M14,Actual!D35)*0.95,(Actual!D14-MIN(Actual!M14,Actual!D35))*IF($J$2=0,'Balancing Prices'!F$33,'Balancing Prices'!F$32),0)</f>
        <v>0</v>
      </c>
      <c r="F105" s="12">
        <f>IF(Actual!E14&lt;MIN(Actual!N14,Actual!E35)*0.95,(Actual!E14-MIN(Actual!N14,Actual!E35))*IF($J$2=0,'Balancing Prices'!G$33,'Balancing Prices'!G$32),0)</f>
        <v>0</v>
      </c>
      <c r="G105" s="12">
        <f>IF(Actual!F14&lt;MIN(Actual!O14,Actual!F35)*0.95,(Actual!F14-MIN(Actual!O14,Actual!F35))*IF($J$2=0,'Balancing Prices'!H$33,'Balancing Prices'!H$32),0)</f>
        <v>0</v>
      </c>
      <c r="H105" s="13">
        <f>IF(Actual!G14&lt;MIN(Actual!P14,Actual!G35)*0.95,(Actual!G14-MIN(Actual!P14,Actual!G35))*IF($J$2=0,'Balancing Prices'!I$33,'Balancing Prices'!I$32),0)</f>
        <v>0</v>
      </c>
    </row>
    <row r="106" spans="1:8" x14ac:dyDescent="0.25">
      <c r="A106" s="26" t="s">
        <v>8</v>
      </c>
      <c r="B106" s="26" t="s">
        <v>15</v>
      </c>
      <c r="C106" s="19">
        <f>IF(Actual!B15&lt;MIN(Actual!K15,Actual!B36)*0.95,(Actual!B15-MIN(Actual!K15,Actual!B36))*IF($J$2=0,'Balancing Prices'!D$33,'Balancing Prices'!D$32),0)</f>
        <v>0</v>
      </c>
      <c r="D106" s="12">
        <f>IF(Actual!C15&lt;MIN(Actual!L15,Actual!C36)*0.95,(Actual!C15-MIN(Actual!L15,Actual!C36))*IF($J$2=0,'Balancing Prices'!E$33,'Balancing Prices'!E$32),0)</f>
        <v>0</v>
      </c>
      <c r="E106" s="12">
        <f>IF(Actual!D15&lt;MIN(Actual!M15,Actual!D36)*0.95,(Actual!D15-MIN(Actual!M15,Actual!D36))*IF($J$2=0,'Balancing Prices'!F$33,'Balancing Prices'!F$32),0)</f>
        <v>0</v>
      </c>
      <c r="F106" s="12">
        <f>IF(Actual!E15&lt;MIN(Actual!N15,Actual!E36)*0.95,(Actual!E15-MIN(Actual!N15,Actual!E36))*IF($J$2=0,'Balancing Prices'!G$33,'Balancing Prices'!G$32),0)</f>
        <v>0</v>
      </c>
      <c r="G106" s="12">
        <f>IF(Actual!F15&lt;MIN(Actual!O15,Actual!F36)*0.95,(Actual!F15-MIN(Actual!O15,Actual!F36))*IF($J$2=0,'Balancing Prices'!H$33,'Balancing Prices'!H$32),0)</f>
        <v>0</v>
      </c>
      <c r="H106" s="13">
        <f>IF(Actual!G15&lt;MIN(Actual!P15,Actual!G36)*0.95,(Actual!G15-MIN(Actual!P15,Actual!G36))*IF($J$2=0,'Balancing Prices'!I$33,'Balancing Prices'!I$32),0)</f>
        <v>0</v>
      </c>
    </row>
    <row r="107" spans="1:8" x14ac:dyDescent="0.25">
      <c r="A107" s="27" t="s">
        <v>59</v>
      </c>
      <c r="B107" s="27" t="s">
        <v>15</v>
      </c>
      <c r="C107" s="20">
        <f>IF(Actual!B16&lt;MIN(Actual!K16,Actual!B37)*0.95,(Actual!B16-MIN(Actual!K16,Actual!B37))*IF($J$2=0,'Balancing Prices'!D$33,'Balancing Prices'!D$32),0)</f>
        <v>0</v>
      </c>
      <c r="D107" s="16">
        <f>IF(Actual!C16&lt;MIN(Actual!L16,Actual!C37)*0.95,(Actual!C16-MIN(Actual!L16,Actual!C37))*IF($J$2=0,'Balancing Prices'!E$33,'Balancing Prices'!E$32),0)</f>
        <v>0</v>
      </c>
      <c r="E107" s="16">
        <f>IF(Actual!D16&lt;MIN(Actual!M16,Actual!D37)*0.95,(Actual!D16-MIN(Actual!M16,Actual!D37))*IF($J$2=0,'Balancing Prices'!F$33,'Balancing Prices'!F$32),0)</f>
        <v>0</v>
      </c>
      <c r="F107" s="16">
        <f>IF(Actual!E16&lt;MIN(Actual!N16,Actual!E37)*0.95,(Actual!E16-MIN(Actual!N16,Actual!E37))*IF($J$2=0,'Balancing Prices'!G$33,'Balancing Prices'!G$32),0)</f>
        <v>0</v>
      </c>
      <c r="G107" s="16">
        <f>IF(Actual!F16&lt;MIN(Actual!O16,Actual!F37)*0.95,(Actual!F16-MIN(Actual!O16,Actual!F37))*IF($J$2=0,'Balancing Prices'!H$33,'Balancing Prices'!H$32),0)</f>
        <v>0</v>
      </c>
      <c r="H107" s="17">
        <f>IF(Actual!G16&lt;MIN(Actual!P16,Actual!G37)*0.95,(Actual!G16-MIN(Actual!P16,Actual!G37))*IF($J$2=0,'Balancing Prices'!I$33,'Balancing Prices'!I$32),0)</f>
        <v>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C48B2-7F7F-4554-8855-C09DB2F4CF4F}">
  <dimension ref="A1:O65"/>
  <sheetViews>
    <sheetView tabSelected="1" workbookViewId="0">
      <selection activeCell="N9" sqref="N9"/>
    </sheetView>
  </sheetViews>
  <sheetFormatPr defaultRowHeight="15" x14ac:dyDescent="0.25"/>
  <cols>
    <col min="2" max="2" width="13.140625" bestFit="1" customWidth="1"/>
    <col min="4" max="9" width="10.28515625" bestFit="1" customWidth="1"/>
    <col min="10" max="15" width="10.7109375" bestFit="1" customWidth="1"/>
  </cols>
  <sheetData>
    <row r="1" spans="1:15" x14ac:dyDescent="0.25">
      <c r="A1" s="114" t="s">
        <v>44</v>
      </c>
      <c r="B1" s="114"/>
      <c r="C1" s="114"/>
      <c r="D1" s="114"/>
      <c r="E1" s="114"/>
      <c r="F1" s="114"/>
      <c r="G1" s="114"/>
      <c r="H1" s="114"/>
      <c r="I1" s="114"/>
      <c r="J1" s="115" t="s">
        <v>48</v>
      </c>
      <c r="K1" s="116"/>
      <c r="L1" s="116"/>
      <c r="M1" s="116"/>
      <c r="N1" s="116"/>
      <c r="O1" s="117"/>
    </row>
    <row r="2" spans="1:15" ht="15" customHeight="1" x14ac:dyDescent="0.25">
      <c r="A2" s="118"/>
      <c r="B2" s="119" t="s">
        <v>29</v>
      </c>
      <c r="C2" s="119" t="s">
        <v>26</v>
      </c>
      <c r="D2" s="120" t="s">
        <v>9</v>
      </c>
      <c r="E2" s="120" t="s">
        <v>10</v>
      </c>
      <c r="F2" s="120" t="s">
        <v>11</v>
      </c>
      <c r="G2" s="120" t="s">
        <v>12</v>
      </c>
      <c r="H2" s="120" t="s">
        <v>13</v>
      </c>
      <c r="I2" s="120" t="s">
        <v>14</v>
      </c>
      <c r="J2" s="120" t="s">
        <v>9</v>
      </c>
      <c r="K2" s="120" t="s">
        <v>10</v>
      </c>
      <c r="L2" s="120" t="s">
        <v>11</v>
      </c>
      <c r="M2" s="120" t="s">
        <v>12</v>
      </c>
      <c r="N2" s="120" t="s">
        <v>13</v>
      </c>
      <c r="O2" s="120" t="s">
        <v>14</v>
      </c>
    </row>
    <row r="3" spans="1:15" x14ac:dyDescent="0.25">
      <c r="A3" s="121" t="s">
        <v>45</v>
      </c>
      <c r="B3" s="6" t="s">
        <v>0</v>
      </c>
      <c r="C3" s="7" t="s">
        <v>24</v>
      </c>
      <c r="D3" s="18">
        <f>D18+D33+D48</f>
        <v>0</v>
      </c>
      <c r="E3" s="8">
        <f t="shared" ref="E3:I3" si="0">E18+E33+E48</f>
        <v>0</v>
      </c>
      <c r="F3" s="8">
        <f t="shared" si="0"/>
        <v>240000</v>
      </c>
      <c r="G3" s="8">
        <f t="shared" si="0"/>
        <v>240000</v>
      </c>
      <c r="H3" s="8">
        <f t="shared" si="0"/>
        <v>0</v>
      </c>
      <c r="I3" s="9">
        <f t="shared" si="0"/>
        <v>0</v>
      </c>
      <c r="J3" s="54">
        <f>IF(Actual!B3=0,BidsOffers!D$58,D3/Actual!B3)</f>
        <v>1000</v>
      </c>
      <c r="K3" s="55">
        <f>IF(Actual!C3=0,BidsOffers!E$58,E3/Actual!C3)</f>
        <v>1500</v>
      </c>
      <c r="L3" s="55">
        <f>IF(Actual!D3=0,BidsOffers!F$58,F3/Actual!D3)</f>
        <v>1021.2765957446809</v>
      </c>
      <c r="M3" s="55">
        <f>IF(Actual!E3=0,BidsOffers!G$58,G3/Actual!E3)</f>
        <v>1000</v>
      </c>
      <c r="N3" s="55">
        <f>IF(Actual!F3=0,BidsOffers!H$58,H3/Actual!F3)</f>
        <v>1500</v>
      </c>
      <c r="O3" s="56">
        <f>IF(Actual!G3=0,BidsOffers!I$58,I3/Actual!G3)</f>
        <v>1500</v>
      </c>
    </row>
    <row r="4" spans="1:15" x14ac:dyDescent="0.25">
      <c r="A4" s="122"/>
      <c r="B4" s="10" t="s">
        <v>1</v>
      </c>
      <c r="C4" s="11" t="s">
        <v>24</v>
      </c>
      <c r="D4" s="19">
        <f t="shared" ref="D4:I4" si="1">D19+D34+D49</f>
        <v>0</v>
      </c>
      <c r="E4" s="12">
        <f t="shared" si="1"/>
        <v>0</v>
      </c>
      <c r="F4" s="12">
        <f t="shared" si="1"/>
        <v>240000</v>
      </c>
      <c r="G4" s="12">
        <f t="shared" si="1"/>
        <v>240000</v>
      </c>
      <c r="H4" s="12">
        <f t="shared" si="1"/>
        <v>0</v>
      </c>
      <c r="I4" s="13">
        <f t="shared" si="1"/>
        <v>0</v>
      </c>
      <c r="J4" s="57">
        <f>IF(Actual!B4=0,BidsOffers!D$58,D4/Actual!B4)</f>
        <v>1000</v>
      </c>
      <c r="K4" s="58">
        <f>IF(Actual!C4=0,BidsOffers!E$58,E4/Actual!C4)</f>
        <v>1500</v>
      </c>
      <c r="L4" s="58">
        <f>IF(Actual!D4=0,BidsOffers!F$58,F4/Actual!D4)</f>
        <v>960</v>
      </c>
      <c r="M4" s="58">
        <f>IF(Actual!E4=0,BidsOffers!G$58,G4/Actual!E4)</f>
        <v>1000</v>
      </c>
      <c r="N4" s="58">
        <f>IF(Actual!F4=0,BidsOffers!H$58,H4/Actual!F4)</f>
        <v>1500</v>
      </c>
      <c r="O4" s="59">
        <f>IF(Actual!G4=0,BidsOffers!I$58,I4/Actual!G4)</f>
        <v>1500</v>
      </c>
    </row>
    <row r="5" spans="1:15" x14ac:dyDescent="0.25">
      <c r="A5" s="122"/>
      <c r="B5" s="10" t="s">
        <v>2</v>
      </c>
      <c r="C5" s="11" t="s">
        <v>24</v>
      </c>
      <c r="D5" s="19">
        <f t="shared" ref="D5:I5" si="2">D20+D35+D50</f>
        <v>200000</v>
      </c>
      <c r="E5" s="12">
        <f t="shared" si="2"/>
        <v>390000</v>
      </c>
      <c r="F5" s="12">
        <f t="shared" si="2"/>
        <v>260000</v>
      </c>
      <c r="G5" s="12">
        <f t="shared" si="2"/>
        <v>405000</v>
      </c>
      <c r="H5" s="12">
        <f t="shared" si="2"/>
        <v>490000</v>
      </c>
      <c r="I5" s="13">
        <f t="shared" si="2"/>
        <v>172857</v>
      </c>
      <c r="J5" s="57">
        <f>IF(Actual!B5=0,BidsOffers!D$58,D5/Actual!B5)</f>
        <v>1000</v>
      </c>
      <c r="K5" s="58">
        <f>IF(Actual!C5=0,BidsOffers!E$58,E5/Actual!C5)</f>
        <v>1560</v>
      </c>
      <c r="L5" s="58">
        <f>IF(Actual!D5=0,BidsOffers!F$58,F5/Actual!D5)</f>
        <v>1040</v>
      </c>
      <c r="M5" s="58">
        <f>IF(Actual!E5=0,BidsOffers!G$58,G5/Actual!E5)</f>
        <v>1012.5</v>
      </c>
      <c r="N5" s="58">
        <f>IF(Actual!F5=0,BidsOffers!H$58,H5/Actual!F5)</f>
        <v>1484.8484848484848</v>
      </c>
      <c r="O5" s="59">
        <f>IF(Actual!G5=0,BidsOffers!I$58,I5/Actual!G5)</f>
        <v>1329.6692307692308</v>
      </c>
    </row>
    <row r="6" spans="1:15" x14ac:dyDescent="0.25">
      <c r="A6" s="122"/>
      <c r="B6" s="10" t="s">
        <v>3</v>
      </c>
      <c r="C6" s="11" t="s">
        <v>24</v>
      </c>
      <c r="D6" s="19">
        <f t="shared" ref="D6:I6" si="3">D21+D36+D51</f>
        <v>150000</v>
      </c>
      <c r="E6" s="12">
        <f t="shared" si="3"/>
        <v>150000</v>
      </c>
      <c r="F6" s="12">
        <f t="shared" si="3"/>
        <v>100000</v>
      </c>
      <c r="G6" s="12">
        <f t="shared" si="3"/>
        <v>100000</v>
      </c>
      <c r="H6" s="12">
        <f t="shared" si="3"/>
        <v>320000</v>
      </c>
      <c r="I6" s="13">
        <f t="shared" si="3"/>
        <v>320000</v>
      </c>
      <c r="J6" s="57">
        <f>IF(Actual!B6=0,BidsOffers!D$58,D6/Actual!B6)</f>
        <v>1000</v>
      </c>
      <c r="K6" s="58">
        <f>IF(Actual!C6=0,BidsOffers!E$58,E6/Actual!C6)</f>
        <v>1500</v>
      </c>
      <c r="L6" s="58">
        <f>IF(Actual!D6=0,BidsOffers!F$58,F6/Actual!D6)</f>
        <v>833.33333333333337</v>
      </c>
      <c r="M6" s="58">
        <f>IF(Actual!E6=0,BidsOffers!G$58,G6/Actual!E6)</f>
        <v>1000</v>
      </c>
      <c r="N6" s="58">
        <f>IF(Actual!F6=0,BidsOffers!H$58,H6/Actual!F6)</f>
        <v>1467.8899082568807</v>
      </c>
      <c r="O6" s="59">
        <f>IF(Actual!G6=0,BidsOffers!I$58,I6/Actual!G6)</f>
        <v>1422.2222222222222</v>
      </c>
    </row>
    <row r="7" spans="1:15" x14ac:dyDescent="0.25">
      <c r="A7" s="122"/>
      <c r="B7" s="10" t="s">
        <v>4</v>
      </c>
      <c r="C7" s="11" t="s">
        <v>24</v>
      </c>
      <c r="D7" s="19">
        <f t="shared" ref="D7:I7" si="4">D22+D37+D52</f>
        <v>1400000</v>
      </c>
      <c r="E7" s="12">
        <f t="shared" si="4"/>
        <v>1470000</v>
      </c>
      <c r="F7" s="12">
        <f t="shared" si="4"/>
        <v>992500</v>
      </c>
      <c r="G7" s="12">
        <f t="shared" si="4"/>
        <v>1000000</v>
      </c>
      <c r="H7" s="12">
        <f t="shared" si="4"/>
        <v>1576000.1</v>
      </c>
      <c r="I7" s="13">
        <f t="shared" si="4"/>
        <v>1535000</v>
      </c>
      <c r="J7" s="57">
        <f>IF(Actual!B7=0,BidsOffers!D$58,D7/Actual!B7)</f>
        <v>1000</v>
      </c>
      <c r="K7" s="58">
        <f>IF(Actual!C7=0,BidsOffers!E$58,E7/Actual!C7)</f>
        <v>1470</v>
      </c>
      <c r="L7" s="58">
        <f>IF(Actual!D7=0,BidsOffers!F$58,F7/Actual!D7)</f>
        <v>992.5</v>
      </c>
      <c r="M7" s="58">
        <f>IF(Actual!E7=0,BidsOffers!G$58,G7/Actual!E7)</f>
        <v>1000</v>
      </c>
      <c r="N7" s="58">
        <f>IF(Actual!F7=0,BidsOffers!H$58,H7/Actual!F7)</f>
        <v>1576.0001000000002</v>
      </c>
      <c r="O7" s="59">
        <f>IF(Actual!G7=0,BidsOffers!I$58,I7/Actual!G7)</f>
        <v>1535</v>
      </c>
    </row>
    <row r="8" spans="1:15" x14ac:dyDescent="0.25">
      <c r="A8" s="122"/>
      <c r="B8" s="10" t="s">
        <v>8</v>
      </c>
      <c r="C8" s="11" t="s">
        <v>24</v>
      </c>
      <c r="D8" s="19">
        <f t="shared" ref="D8:I8" si="5">D23+D38+D53</f>
        <v>0</v>
      </c>
      <c r="E8" s="12">
        <f t="shared" si="5"/>
        <v>750000</v>
      </c>
      <c r="F8" s="12">
        <f t="shared" si="5"/>
        <v>127500</v>
      </c>
      <c r="G8" s="12">
        <f t="shared" si="5"/>
        <v>0</v>
      </c>
      <c r="H8" s="12">
        <f t="shared" si="5"/>
        <v>990000</v>
      </c>
      <c r="I8" s="13">
        <f t="shared" si="5"/>
        <v>534000</v>
      </c>
      <c r="J8" s="57">
        <f>IF(Actual!B8=0,BidsOffers!D$58,D8/Actual!B8)</f>
        <v>1000</v>
      </c>
      <c r="K8" s="58">
        <f>IF(Actual!C8=0,BidsOffers!E$58,E8/Actual!C8)</f>
        <v>1500</v>
      </c>
      <c r="L8" s="58">
        <f>IF(Actual!D8=0,BidsOffers!F$58,F8/Actual!D8)</f>
        <v>1500</v>
      </c>
      <c r="M8" s="58">
        <f>IF(Actual!E8=0,BidsOffers!G$58,G8/Actual!E8)</f>
        <v>1000</v>
      </c>
      <c r="N8" s="58">
        <f>IF(Actual!F8=0,BidsOffers!H$58,H8/Actual!F8)</f>
        <v>2200</v>
      </c>
      <c r="O8" s="59">
        <f>IF(Actual!G8=0,BidsOffers!I$58,I8/Actual!G8)</f>
        <v>2015.0943396226414</v>
      </c>
    </row>
    <row r="9" spans="1:15" x14ac:dyDescent="0.25">
      <c r="A9" s="122"/>
      <c r="B9" s="10" t="s">
        <v>16</v>
      </c>
      <c r="C9" s="11" t="s">
        <v>15</v>
      </c>
      <c r="D9" s="19">
        <f t="shared" ref="D9:I9" si="6">D24+D39+D54</f>
        <v>-150000</v>
      </c>
      <c r="E9" s="12">
        <f t="shared" si="6"/>
        <v>-215000</v>
      </c>
      <c r="F9" s="12">
        <f t="shared" si="6"/>
        <v>-150000</v>
      </c>
      <c r="G9" s="12">
        <f t="shared" si="6"/>
        <v>-150000</v>
      </c>
      <c r="H9" s="12">
        <f t="shared" si="6"/>
        <v>-18600</v>
      </c>
      <c r="I9" s="13">
        <f t="shared" si="6"/>
        <v>-150000</v>
      </c>
      <c r="J9" s="57">
        <f>IF(Actual!B9=0,BidsOffers!D$58,D9/Actual!B9)</f>
        <v>1000</v>
      </c>
      <c r="K9" s="58">
        <f>IF(Actual!C9=0,BidsOffers!E$58,E9/Actual!C9)</f>
        <v>1075</v>
      </c>
      <c r="L9" s="58">
        <f>IF(Actual!D9=0,BidsOffers!F$58,F9/Actual!D9)</f>
        <v>1000</v>
      </c>
      <c r="M9" s="58">
        <f>IF(Actual!E9=0,BidsOffers!G$58,G9/Actual!E9)</f>
        <v>1000</v>
      </c>
      <c r="N9" s="58">
        <f>IF(Actual!F9=0,BidsOffers!H$58,H9/Actual!F9)</f>
        <v>1033.3333333333333</v>
      </c>
      <c r="O9" s="59">
        <f>IF(Actual!G9=0,BidsOffers!I$58,I9/Actual!G9)</f>
        <v>1500</v>
      </c>
    </row>
    <row r="10" spans="1:15" x14ac:dyDescent="0.25">
      <c r="A10" s="122"/>
      <c r="B10" s="10" t="s">
        <v>17</v>
      </c>
      <c r="C10" s="11" t="s">
        <v>15</v>
      </c>
      <c r="D10" s="19">
        <f t="shared" ref="D10:I10" si="7">D25+D40+D55</f>
        <v>-200000</v>
      </c>
      <c r="E10" s="12">
        <f t="shared" si="7"/>
        <v>-331500</v>
      </c>
      <c r="F10" s="12">
        <f t="shared" si="7"/>
        <v>-242500</v>
      </c>
      <c r="G10" s="12">
        <f t="shared" si="7"/>
        <v>-280000</v>
      </c>
      <c r="H10" s="12">
        <f t="shared" si="7"/>
        <v>-184500</v>
      </c>
      <c r="I10" s="13">
        <f t="shared" si="7"/>
        <v>-187357.2</v>
      </c>
      <c r="J10" s="57">
        <f>IF(Actual!B10=0,BidsOffers!D$58,D10/Actual!B10)</f>
        <v>1000</v>
      </c>
      <c r="K10" s="58">
        <f>IF(Actual!C10=0,BidsOffers!E$58,E10/Actual!C10)</f>
        <v>1506.8181818181818</v>
      </c>
      <c r="L10" s="58">
        <f>IF(Actual!D10=0,BidsOffers!F$58,F10/Actual!D10)</f>
        <v>1010.4166666666666</v>
      </c>
      <c r="M10" s="58">
        <f>IF(Actual!E10=0,BidsOffers!G$58,G10/Actual!E10)</f>
        <v>982.45614035087715</v>
      </c>
      <c r="N10" s="58">
        <f>IF(Actual!F10=0,BidsOffers!H$58,H10/Actual!F10)</f>
        <v>1537.5</v>
      </c>
      <c r="O10" s="59">
        <f>IF(Actual!G10=0,BidsOffers!I$58,I10/Actual!G10)</f>
        <v>1561.3100000000002</v>
      </c>
    </row>
    <row r="11" spans="1:15" x14ac:dyDescent="0.25">
      <c r="A11" s="122"/>
      <c r="B11" s="10" t="s">
        <v>18</v>
      </c>
      <c r="C11" s="11" t="s">
        <v>15</v>
      </c>
      <c r="D11" s="19">
        <f t="shared" ref="D11:I11" si="8">D26+D41+D56</f>
        <v>-600000</v>
      </c>
      <c r="E11" s="12">
        <f t="shared" si="8"/>
        <v>-900000</v>
      </c>
      <c r="F11" s="12">
        <f t="shared" si="8"/>
        <v>-600000</v>
      </c>
      <c r="G11" s="12">
        <f t="shared" si="8"/>
        <v>-600000</v>
      </c>
      <c r="H11" s="12">
        <f t="shared" si="8"/>
        <v>-900000</v>
      </c>
      <c r="I11" s="13">
        <f t="shared" si="8"/>
        <v>-900000</v>
      </c>
      <c r="J11" s="57">
        <f>IF(Actual!B11=0,BidsOffers!D$58,D11/Actual!B11)</f>
        <v>1000</v>
      </c>
      <c r="K11" s="58">
        <f>IF(Actual!C11=0,BidsOffers!E$58,E11/Actual!C11)</f>
        <v>1500</v>
      </c>
      <c r="L11" s="58">
        <f>IF(Actual!D11=0,BidsOffers!F$58,F11/Actual!D11)</f>
        <v>1000</v>
      </c>
      <c r="M11" s="58">
        <f>IF(Actual!E11=0,BidsOffers!G$58,G11/Actual!E11)</f>
        <v>1000</v>
      </c>
      <c r="N11" s="58">
        <f>IF(Actual!F11=0,BidsOffers!H$58,H11/Actual!F11)</f>
        <v>1500</v>
      </c>
      <c r="O11" s="59">
        <f>IF(Actual!G11=0,BidsOffers!I$58,I11/Actual!G11)</f>
        <v>1500</v>
      </c>
    </row>
    <row r="12" spans="1:15" x14ac:dyDescent="0.25">
      <c r="A12" s="122"/>
      <c r="B12" s="10" t="s">
        <v>5</v>
      </c>
      <c r="C12" s="11" t="s">
        <v>24</v>
      </c>
      <c r="D12" s="19">
        <f t="shared" ref="D12:I12" si="9">D27+D42+D57</f>
        <v>0</v>
      </c>
      <c r="E12" s="12">
        <f t="shared" si="9"/>
        <v>510000</v>
      </c>
      <c r="F12" s="12">
        <f t="shared" si="9"/>
        <v>0</v>
      </c>
      <c r="G12" s="12">
        <f t="shared" si="9"/>
        <v>0</v>
      </c>
      <c r="H12" s="12">
        <f t="shared" si="9"/>
        <v>300000</v>
      </c>
      <c r="I12" s="13">
        <f t="shared" si="9"/>
        <v>0</v>
      </c>
      <c r="J12" s="57">
        <f>IF(Actual!B12=0,BidsOffers!D$58,D12/Actual!B12)</f>
        <v>1000</v>
      </c>
      <c r="K12" s="58">
        <f>IF(Actual!C12=0,BidsOffers!E$58,E12/Actual!C12)</f>
        <v>3000</v>
      </c>
      <c r="L12" s="58">
        <f>IF(Actual!D12=0,BidsOffers!F$58,F12/Actual!D12)</f>
        <v>1000</v>
      </c>
      <c r="M12" s="58">
        <f>IF(Actual!E12=0,BidsOffers!G$58,G12/Actual!E12)</f>
        <v>1000</v>
      </c>
      <c r="N12" s="58">
        <f>IF(Actual!F12=0,BidsOffers!H$58,H12/Actual!F12)</f>
        <v>3000</v>
      </c>
      <c r="O12" s="59">
        <f>IF(Actual!G12=0,BidsOffers!I$58,I12/Actual!G12)</f>
        <v>1500</v>
      </c>
    </row>
    <row r="13" spans="1:15" x14ac:dyDescent="0.25">
      <c r="A13" s="122"/>
      <c r="B13" s="10" t="s">
        <v>19</v>
      </c>
      <c r="C13" s="11" t="s">
        <v>15</v>
      </c>
      <c r="D13" s="19">
        <f t="shared" ref="D13:I13" si="10">D28+D43+D58</f>
        <v>-100000</v>
      </c>
      <c r="E13" s="12">
        <f t="shared" si="10"/>
        <v>-450000</v>
      </c>
      <c r="F13" s="12">
        <f t="shared" si="10"/>
        <v>-310000</v>
      </c>
      <c r="G13" s="12">
        <f t="shared" si="10"/>
        <v>-310000</v>
      </c>
      <c r="H13" s="12">
        <f t="shared" si="10"/>
        <v>-990000</v>
      </c>
      <c r="I13" s="13">
        <f t="shared" si="10"/>
        <v>-150000</v>
      </c>
      <c r="J13" s="57">
        <f>IF(Actual!B13=0,BidsOffers!D$58,D13/Actual!B13)</f>
        <v>1000</v>
      </c>
      <c r="K13" s="58">
        <f>IF(Actual!C13=0,BidsOffers!E$58,E13/Actual!C13)</f>
        <v>1500</v>
      </c>
      <c r="L13" s="58">
        <f>IF(Actual!D13=0,BidsOffers!F$58,F13/Actual!D13)</f>
        <v>1000</v>
      </c>
      <c r="M13" s="58">
        <f>IF(Actual!E13=0,BidsOffers!G$58,G13/Actual!E13)</f>
        <v>1000</v>
      </c>
      <c r="N13" s="58">
        <f>IF(Actual!F13=0,BidsOffers!H$58,H13/Actual!F13)</f>
        <v>1500</v>
      </c>
      <c r="O13" s="59">
        <f>IF(Actual!G13=0,BidsOffers!I$58,I13/Actual!G13)</f>
        <v>1500</v>
      </c>
    </row>
    <row r="14" spans="1:15" x14ac:dyDescent="0.25">
      <c r="A14" s="122"/>
      <c r="B14" s="10" t="s">
        <v>20</v>
      </c>
      <c r="C14" s="11" t="s">
        <v>15</v>
      </c>
      <c r="D14" s="19">
        <f t="shared" ref="D14:I14" si="11">D29+D44+D59</f>
        <v>-100000</v>
      </c>
      <c r="E14" s="12">
        <f t="shared" si="11"/>
        <v>-150000</v>
      </c>
      <c r="F14" s="12">
        <f t="shared" si="11"/>
        <v>-100000</v>
      </c>
      <c r="G14" s="12">
        <f t="shared" si="11"/>
        <v>-100000</v>
      </c>
      <c r="H14" s="12">
        <f t="shared" si="11"/>
        <v>-150000</v>
      </c>
      <c r="I14" s="13">
        <f t="shared" si="11"/>
        <v>-150000</v>
      </c>
      <c r="J14" s="57">
        <f>IF(Actual!B14=0,BidsOffers!D$58,D14/Actual!B14)</f>
        <v>1000</v>
      </c>
      <c r="K14" s="58">
        <f>IF(Actual!C14=0,BidsOffers!E$58,E14/Actual!C14)</f>
        <v>1500</v>
      </c>
      <c r="L14" s="58">
        <f>IF(Actual!D14=0,BidsOffers!F$58,F14/Actual!D14)</f>
        <v>1000</v>
      </c>
      <c r="M14" s="58">
        <f>IF(Actual!E14=0,BidsOffers!G$58,G14/Actual!E14)</f>
        <v>1000</v>
      </c>
      <c r="N14" s="58">
        <f>IF(Actual!F14=0,BidsOffers!H$58,H14/Actual!F14)</f>
        <v>1500</v>
      </c>
      <c r="O14" s="59">
        <f>IF(Actual!G14=0,BidsOffers!I$58,I14/Actual!G14)</f>
        <v>1500</v>
      </c>
    </row>
    <row r="15" spans="1:15" x14ac:dyDescent="0.25">
      <c r="A15" s="122"/>
      <c r="B15" s="10" t="s">
        <v>8</v>
      </c>
      <c r="C15" s="11" t="s">
        <v>15</v>
      </c>
      <c r="D15" s="19">
        <f t="shared" ref="D15:I15" si="12">D30+D45+D60</f>
        <v>-600000</v>
      </c>
      <c r="E15" s="12">
        <f t="shared" si="12"/>
        <v>-900000</v>
      </c>
      <c r="F15" s="12">
        <f t="shared" si="12"/>
        <v>-540000</v>
      </c>
      <c r="G15" s="12">
        <f t="shared" si="12"/>
        <v>-535000</v>
      </c>
      <c r="H15" s="12">
        <f t="shared" si="12"/>
        <v>-900000</v>
      </c>
      <c r="I15" s="13">
        <f t="shared" si="12"/>
        <v>-900000</v>
      </c>
      <c r="J15" s="57">
        <f>IF(Actual!B15=0,BidsOffers!D$58,D15/Actual!B15)</f>
        <v>1000</v>
      </c>
      <c r="K15" s="58">
        <f>IF(Actual!C15=0,BidsOffers!E$58,E15/Actual!C15)</f>
        <v>1500</v>
      </c>
      <c r="L15" s="58">
        <f>IF(Actual!D15=0,BidsOffers!F$58,F15/Actual!D15)</f>
        <v>1000</v>
      </c>
      <c r="M15" s="58">
        <f>IF(Actual!E15=0,BidsOffers!G$58,G15/Actual!E15)</f>
        <v>1000</v>
      </c>
      <c r="N15" s="58">
        <f>IF(Actual!F15=0,BidsOffers!H$58,H15/Actual!F15)</f>
        <v>1500</v>
      </c>
      <c r="O15" s="59">
        <f>IF(Actual!G15=0,BidsOffers!I$58,I15/Actual!G15)</f>
        <v>1500</v>
      </c>
    </row>
    <row r="16" spans="1:15" x14ac:dyDescent="0.25">
      <c r="A16" s="122"/>
      <c r="B16" s="10" t="s">
        <v>59</v>
      </c>
      <c r="C16" s="53" t="s">
        <v>15</v>
      </c>
      <c r="D16" s="19">
        <f t="shared" ref="D16:I16" si="13">D31+D46+D61</f>
        <v>0</v>
      </c>
      <c r="E16" s="12">
        <f t="shared" si="13"/>
        <v>0</v>
      </c>
      <c r="F16" s="12">
        <f t="shared" si="13"/>
        <v>0</v>
      </c>
      <c r="G16" s="12">
        <f t="shared" si="13"/>
        <v>0</v>
      </c>
      <c r="H16" s="12">
        <f t="shared" si="13"/>
        <v>0</v>
      </c>
      <c r="I16" s="13">
        <f t="shared" si="13"/>
        <v>0</v>
      </c>
      <c r="J16" s="57">
        <f>IF(Actual!B16=0,BidsOffers!D$58,D16/Actual!B16)</f>
        <v>1000</v>
      </c>
      <c r="K16" s="58">
        <f>IF(Actual!C16=0,BidsOffers!E$58,E16/Actual!C16)</f>
        <v>1500</v>
      </c>
      <c r="L16" s="58">
        <f>IF(Actual!D16=0,BidsOffers!F$58,F16/Actual!D16)</f>
        <v>1000</v>
      </c>
      <c r="M16" s="58">
        <f>IF(Actual!E16=0,BidsOffers!G$58,G16/Actual!E16)</f>
        <v>1000</v>
      </c>
      <c r="N16" s="58">
        <f>IF(Actual!F16=0,BidsOffers!H$58,H16/Actual!F16)</f>
        <v>1500</v>
      </c>
      <c r="O16" s="59">
        <f>IF(Actual!G16=0,BidsOffers!I$58,I16/Actual!G16)</f>
        <v>1500</v>
      </c>
    </row>
    <row r="17" spans="1:15" x14ac:dyDescent="0.25">
      <c r="A17" s="123"/>
      <c r="B17" s="124" t="s">
        <v>33</v>
      </c>
      <c r="C17" s="62"/>
      <c r="D17" s="125">
        <f t="shared" ref="D17:I17" si="14">D32+D62</f>
        <v>0</v>
      </c>
      <c r="E17" s="126">
        <f t="shared" si="14"/>
        <v>323500</v>
      </c>
      <c r="F17" s="126">
        <f t="shared" si="14"/>
        <v>17500</v>
      </c>
      <c r="G17" s="126">
        <f t="shared" si="14"/>
        <v>10000</v>
      </c>
      <c r="H17" s="126">
        <f t="shared" si="14"/>
        <v>512900</v>
      </c>
      <c r="I17" s="127">
        <f t="shared" si="14"/>
        <v>124500</v>
      </c>
      <c r="J17" s="20"/>
      <c r="K17" s="16"/>
      <c r="L17" s="16"/>
      <c r="M17" s="16"/>
      <c r="N17" s="16"/>
      <c r="O17" s="17"/>
    </row>
    <row r="18" spans="1:15" x14ac:dyDescent="0.25">
      <c r="A18" s="121" t="s">
        <v>46</v>
      </c>
      <c r="B18" s="6" t="s">
        <v>0</v>
      </c>
      <c r="C18" s="7" t="s">
        <v>24</v>
      </c>
      <c r="D18" s="18">
        <f>'DA Payments'!C3</f>
        <v>0</v>
      </c>
      <c r="E18" s="8">
        <f>'DA Payments'!D3</f>
        <v>0</v>
      </c>
      <c r="F18" s="8">
        <f>'DA Payments'!E3</f>
        <v>240000</v>
      </c>
      <c r="G18" s="8">
        <f>'DA Payments'!F3</f>
        <v>240000</v>
      </c>
      <c r="H18" s="8">
        <f>'DA Payments'!G3</f>
        <v>0</v>
      </c>
      <c r="I18" s="9">
        <f>'DA Payments'!H3</f>
        <v>0</v>
      </c>
    </row>
    <row r="19" spans="1:15" x14ac:dyDescent="0.25">
      <c r="A19" s="122"/>
      <c r="B19" s="10" t="s">
        <v>1</v>
      </c>
      <c r="C19" s="11" t="s">
        <v>24</v>
      </c>
      <c r="D19" s="19">
        <f>'DA Payments'!C4</f>
        <v>0</v>
      </c>
      <c r="E19" s="12">
        <f>'DA Payments'!D4</f>
        <v>0</v>
      </c>
      <c r="F19" s="12">
        <f>'DA Payments'!E4</f>
        <v>240000</v>
      </c>
      <c r="G19" s="12">
        <f>'DA Payments'!F4</f>
        <v>240000</v>
      </c>
      <c r="H19" s="12">
        <f>'DA Payments'!G4</f>
        <v>0</v>
      </c>
      <c r="I19" s="13">
        <f>'DA Payments'!H4</f>
        <v>0</v>
      </c>
    </row>
    <row r="20" spans="1:15" x14ac:dyDescent="0.25">
      <c r="A20" s="122"/>
      <c r="B20" s="10" t="s">
        <v>2</v>
      </c>
      <c r="C20" s="11" t="s">
        <v>24</v>
      </c>
      <c r="D20" s="19">
        <f>'DA Payments'!C5</f>
        <v>200000</v>
      </c>
      <c r="E20" s="12">
        <f>'DA Payments'!D5</f>
        <v>375000</v>
      </c>
      <c r="F20" s="12">
        <f>'DA Payments'!E5</f>
        <v>250000</v>
      </c>
      <c r="G20" s="12">
        <f>'DA Payments'!F5</f>
        <v>400000</v>
      </c>
      <c r="H20" s="12">
        <f>'DA Payments'!G5</f>
        <v>450000</v>
      </c>
      <c r="I20" s="13">
        <f>'DA Payments'!H5</f>
        <v>75000</v>
      </c>
    </row>
    <row r="21" spans="1:15" x14ac:dyDescent="0.25">
      <c r="A21" s="122"/>
      <c r="B21" s="10" t="s">
        <v>3</v>
      </c>
      <c r="C21" s="11" t="s">
        <v>24</v>
      </c>
      <c r="D21" s="19">
        <f>'DA Payments'!C6</f>
        <v>150000</v>
      </c>
      <c r="E21" s="12">
        <f>'DA Payments'!D6</f>
        <v>150000</v>
      </c>
      <c r="F21" s="12">
        <f>'DA Payments'!E6</f>
        <v>100000</v>
      </c>
      <c r="G21" s="12">
        <f>'DA Payments'!F6</f>
        <v>100000</v>
      </c>
      <c r="H21" s="12">
        <f>'DA Payments'!G6</f>
        <v>300000</v>
      </c>
      <c r="I21" s="13">
        <f>'DA Payments'!H6</f>
        <v>300000</v>
      </c>
    </row>
    <row r="22" spans="1:15" x14ac:dyDescent="0.25">
      <c r="A22" s="122"/>
      <c r="B22" s="10" t="s">
        <v>4</v>
      </c>
      <c r="C22" s="11" t="s">
        <v>24</v>
      </c>
      <c r="D22" s="19">
        <f>'DA Payments'!C7</f>
        <v>1400000</v>
      </c>
      <c r="E22" s="12">
        <f>'DA Payments'!D7</f>
        <v>2100000</v>
      </c>
      <c r="F22" s="12">
        <f>'DA Payments'!E7</f>
        <v>1220000</v>
      </c>
      <c r="G22" s="12">
        <f>'DA Payments'!F7</f>
        <v>1070000</v>
      </c>
      <c r="H22" s="12">
        <f>'DA Payments'!G7</f>
        <v>2000000</v>
      </c>
      <c r="I22" s="13">
        <f>'DA Payments'!H7</f>
        <v>2100000</v>
      </c>
    </row>
    <row r="23" spans="1:15" x14ac:dyDescent="0.25">
      <c r="A23" s="122"/>
      <c r="B23" s="10" t="s">
        <v>8</v>
      </c>
      <c r="C23" s="11" t="s">
        <v>24</v>
      </c>
      <c r="D23" s="19">
        <f>'DA Payments'!C8</f>
        <v>0</v>
      </c>
      <c r="E23" s="12">
        <f>'DA Payments'!D8</f>
        <v>300000</v>
      </c>
      <c r="F23" s="12">
        <f>'DA Payments'!E8</f>
        <v>0</v>
      </c>
      <c r="G23" s="12">
        <f>'DA Payments'!F8</f>
        <v>0</v>
      </c>
      <c r="H23" s="12">
        <f>'DA Payments'!G8</f>
        <v>600000</v>
      </c>
      <c r="I23" s="13">
        <f>'DA Payments'!H8</f>
        <v>75000</v>
      </c>
    </row>
    <row r="24" spans="1:15" x14ac:dyDescent="0.25">
      <c r="A24" s="122"/>
      <c r="B24" s="10" t="s">
        <v>16</v>
      </c>
      <c r="C24" s="11" t="s">
        <v>15</v>
      </c>
      <c r="D24" s="19">
        <f>'DA Payments'!C9</f>
        <v>-150000</v>
      </c>
      <c r="E24" s="12">
        <f>'DA Payments'!D9</f>
        <v>-225000</v>
      </c>
      <c r="F24" s="12">
        <f>'DA Payments'!E9</f>
        <v>-150000</v>
      </c>
      <c r="G24" s="12">
        <f>'DA Payments'!F9</f>
        <v>-150000</v>
      </c>
      <c r="H24" s="12">
        <f>'DA Payments'!G9</f>
        <v>-150000</v>
      </c>
      <c r="I24" s="13">
        <f>'DA Payments'!H9</f>
        <v>-150000</v>
      </c>
    </row>
    <row r="25" spans="1:15" x14ac:dyDescent="0.25">
      <c r="A25" s="122"/>
      <c r="B25" s="10" t="s">
        <v>17</v>
      </c>
      <c r="C25" s="11" t="s">
        <v>15</v>
      </c>
      <c r="D25" s="19">
        <f>'DA Payments'!C10</f>
        <v>-200000</v>
      </c>
      <c r="E25" s="12">
        <f>'DA Payments'!D10</f>
        <v>-300000</v>
      </c>
      <c r="F25" s="12">
        <f>'DA Payments'!E10</f>
        <v>-300000</v>
      </c>
      <c r="G25" s="12">
        <f>'DA Payments'!F10</f>
        <v>-300000</v>
      </c>
      <c r="H25" s="12">
        <f>'DA Payments'!G10</f>
        <v>-300000</v>
      </c>
      <c r="I25" s="13">
        <f>'DA Payments'!H10</f>
        <v>-300000</v>
      </c>
    </row>
    <row r="26" spans="1:15" x14ac:dyDescent="0.25">
      <c r="A26" s="122"/>
      <c r="B26" s="10" t="s">
        <v>18</v>
      </c>
      <c r="C26" s="11" t="s">
        <v>15</v>
      </c>
      <c r="D26" s="19">
        <f>'DA Payments'!C11</f>
        <v>-600000</v>
      </c>
      <c r="E26" s="12">
        <f>'DA Payments'!D11</f>
        <v>-900000</v>
      </c>
      <c r="F26" s="12">
        <f>'DA Payments'!E11</f>
        <v>-600000</v>
      </c>
      <c r="G26" s="12">
        <f>'DA Payments'!F11</f>
        <v>-600000</v>
      </c>
      <c r="H26" s="12">
        <f>'DA Payments'!G11</f>
        <v>-900000</v>
      </c>
      <c r="I26" s="13">
        <f>'DA Payments'!H11</f>
        <v>-900000</v>
      </c>
    </row>
    <row r="27" spans="1:15" x14ac:dyDescent="0.25">
      <c r="A27" s="122"/>
      <c r="B27" s="10" t="s">
        <v>5</v>
      </c>
      <c r="C27" s="11" t="s">
        <v>24</v>
      </c>
      <c r="D27" s="19">
        <f>'DA Payments'!C12</f>
        <v>0</v>
      </c>
      <c r="E27" s="12">
        <f>'DA Payments'!D12</f>
        <v>0</v>
      </c>
      <c r="F27" s="12">
        <f>'DA Payments'!E12</f>
        <v>0</v>
      </c>
      <c r="G27" s="12">
        <f>'DA Payments'!F12</f>
        <v>0</v>
      </c>
      <c r="H27" s="12">
        <f>'DA Payments'!G12</f>
        <v>0</v>
      </c>
      <c r="I27" s="13">
        <f>'DA Payments'!H12</f>
        <v>0</v>
      </c>
    </row>
    <row r="28" spans="1:15" x14ac:dyDescent="0.25">
      <c r="A28" s="122"/>
      <c r="B28" s="10" t="s">
        <v>19</v>
      </c>
      <c r="C28" s="11" t="s">
        <v>15</v>
      </c>
      <c r="D28" s="19">
        <f>'DA Payments'!C13</f>
        <v>-100000</v>
      </c>
      <c r="E28" s="12">
        <f>'DA Payments'!D13</f>
        <v>-450000</v>
      </c>
      <c r="F28" s="12">
        <f>'DA Payments'!E13</f>
        <v>-300000</v>
      </c>
      <c r="G28" s="12">
        <f>'DA Payments'!F13</f>
        <v>-300000</v>
      </c>
      <c r="H28" s="12">
        <f>'DA Payments'!G13</f>
        <v>-900000</v>
      </c>
      <c r="I28" s="13">
        <f>'DA Payments'!H13</f>
        <v>-150000</v>
      </c>
    </row>
    <row r="29" spans="1:15" x14ac:dyDescent="0.25">
      <c r="A29" s="122"/>
      <c r="B29" s="10" t="s">
        <v>20</v>
      </c>
      <c r="C29" s="11" t="s">
        <v>15</v>
      </c>
      <c r="D29" s="19">
        <f>'DA Payments'!C14</f>
        <v>-100000</v>
      </c>
      <c r="E29" s="12">
        <f>'DA Payments'!D14</f>
        <v>-150000</v>
      </c>
      <c r="F29" s="12">
        <f>'DA Payments'!E14</f>
        <v>-100000</v>
      </c>
      <c r="G29" s="12">
        <f>'DA Payments'!F14</f>
        <v>-100000</v>
      </c>
      <c r="H29" s="12">
        <f>'DA Payments'!G14</f>
        <v>-150000</v>
      </c>
      <c r="I29" s="13">
        <f>'DA Payments'!H14</f>
        <v>-150000</v>
      </c>
    </row>
    <row r="30" spans="1:15" x14ac:dyDescent="0.25">
      <c r="A30" s="122"/>
      <c r="B30" s="10" t="s">
        <v>8</v>
      </c>
      <c r="C30" s="11" t="s">
        <v>15</v>
      </c>
      <c r="D30" s="19">
        <f>'DA Payments'!C15</f>
        <v>-600000</v>
      </c>
      <c r="E30" s="12">
        <f>'DA Payments'!D15</f>
        <v>-900000</v>
      </c>
      <c r="F30" s="12">
        <f>'DA Payments'!E15</f>
        <v>-600000</v>
      </c>
      <c r="G30" s="12">
        <f>'DA Payments'!F15</f>
        <v>-600000</v>
      </c>
      <c r="H30" s="12">
        <f>'DA Payments'!G15</f>
        <v>-900000</v>
      </c>
      <c r="I30" s="13">
        <f>'DA Payments'!H15</f>
        <v>-900000</v>
      </c>
    </row>
    <row r="31" spans="1:15" x14ac:dyDescent="0.25">
      <c r="A31" s="122"/>
      <c r="B31" s="10" t="s">
        <v>59</v>
      </c>
      <c r="C31" s="53" t="s">
        <v>15</v>
      </c>
      <c r="D31" s="19">
        <f>'DA Payments'!C16</f>
        <v>0</v>
      </c>
      <c r="E31" s="12">
        <f>'DA Payments'!D16</f>
        <v>0</v>
      </c>
      <c r="F31" s="12">
        <f>'DA Payments'!E16</f>
        <v>0</v>
      </c>
      <c r="G31" s="12">
        <f>'DA Payments'!F16</f>
        <v>0</v>
      </c>
      <c r="H31" s="12">
        <f>'DA Payments'!G16</f>
        <v>0</v>
      </c>
      <c r="I31" s="13">
        <f>'DA Payments'!H16</f>
        <v>0</v>
      </c>
    </row>
    <row r="32" spans="1:15" x14ac:dyDescent="0.25">
      <c r="A32" s="123"/>
      <c r="B32" s="124" t="s">
        <v>33</v>
      </c>
      <c r="C32" s="62"/>
      <c r="D32" s="125">
        <f>SUM(D18:D30)</f>
        <v>0</v>
      </c>
      <c r="E32" s="126">
        <f t="shared" ref="E32:I32" si="15">SUM(E18:E30)</f>
        <v>0</v>
      </c>
      <c r="F32" s="126">
        <f t="shared" si="15"/>
        <v>0</v>
      </c>
      <c r="G32" s="126">
        <f t="shared" si="15"/>
        <v>0</v>
      </c>
      <c r="H32" s="126">
        <f t="shared" si="15"/>
        <v>50000</v>
      </c>
      <c r="I32" s="127">
        <f t="shared" si="15"/>
        <v>0</v>
      </c>
    </row>
    <row r="33" spans="1:9" x14ac:dyDescent="0.25">
      <c r="A33" s="121" t="s">
        <v>120</v>
      </c>
      <c r="B33" s="6" t="s">
        <v>0</v>
      </c>
      <c r="C33" s="7" t="s">
        <v>24</v>
      </c>
      <c r="D33" s="18">
        <f>'Intra-day Payments'!C3</f>
        <v>0</v>
      </c>
      <c r="E33" s="8">
        <f>'Intra-day Payments'!D3</f>
        <v>0</v>
      </c>
      <c r="F33" s="8">
        <f>'Intra-day Payments'!E3</f>
        <v>0</v>
      </c>
      <c r="G33" s="8">
        <f>'Intra-day Payments'!F3</f>
        <v>0</v>
      </c>
      <c r="H33" s="8">
        <f>'Intra-day Payments'!G3</f>
        <v>0</v>
      </c>
      <c r="I33" s="9">
        <f>'Intra-day Payments'!H3</f>
        <v>0</v>
      </c>
    </row>
    <row r="34" spans="1:9" x14ac:dyDescent="0.25">
      <c r="A34" s="122"/>
      <c r="B34" s="10" t="s">
        <v>1</v>
      </c>
      <c r="C34" s="11" t="s">
        <v>24</v>
      </c>
      <c r="D34" s="19">
        <f>'Intra-day Payments'!C4</f>
        <v>0</v>
      </c>
      <c r="E34" s="12">
        <f>'Intra-day Payments'!D4</f>
        <v>0</v>
      </c>
      <c r="F34" s="12">
        <f>'Intra-day Payments'!E4</f>
        <v>0</v>
      </c>
      <c r="G34" s="12">
        <f>'Intra-day Payments'!F4</f>
        <v>0</v>
      </c>
      <c r="H34" s="12">
        <f>'Intra-day Payments'!G4</f>
        <v>0</v>
      </c>
      <c r="I34" s="13">
        <f>'Intra-day Payments'!H4</f>
        <v>0</v>
      </c>
    </row>
    <row r="35" spans="1:9" x14ac:dyDescent="0.25">
      <c r="A35" s="122"/>
      <c r="B35" s="10" t="s">
        <v>2</v>
      </c>
      <c r="C35" s="11" t="s">
        <v>24</v>
      </c>
      <c r="D35" s="19">
        <f>'Intra-day Payments'!C5</f>
        <v>0</v>
      </c>
      <c r="E35" s="12">
        <f>'Intra-day Payments'!D5</f>
        <v>15000</v>
      </c>
      <c r="F35" s="12">
        <f>'Intra-day Payments'!E5</f>
        <v>10000</v>
      </c>
      <c r="G35" s="12">
        <f>'Intra-day Payments'!F5</f>
        <v>5000</v>
      </c>
      <c r="H35" s="12">
        <f>'Intra-day Payments'!G5</f>
        <v>40000</v>
      </c>
      <c r="I35" s="13">
        <f>'Intra-day Payments'!H5</f>
        <v>97857</v>
      </c>
    </row>
    <row r="36" spans="1:9" x14ac:dyDescent="0.25">
      <c r="A36" s="122"/>
      <c r="B36" s="10" t="s">
        <v>3</v>
      </c>
      <c r="C36" s="11" t="s">
        <v>24</v>
      </c>
      <c r="D36" s="19">
        <f>'Intra-day Payments'!C6</f>
        <v>0</v>
      </c>
      <c r="E36" s="12">
        <f>'Intra-day Payments'!D6</f>
        <v>0</v>
      </c>
      <c r="F36" s="12">
        <f>'Intra-day Payments'!E6</f>
        <v>0</v>
      </c>
      <c r="G36" s="12">
        <f>'Intra-day Payments'!F6</f>
        <v>0</v>
      </c>
      <c r="H36" s="12">
        <f>'Intra-day Payments'!G6</f>
        <v>20000</v>
      </c>
      <c r="I36" s="13">
        <f>'Intra-day Payments'!H6</f>
        <v>20000</v>
      </c>
    </row>
    <row r="37" spans="1:9" x14ac:dyDescent="0.25">
      <c r="A37" s="122"/>
      <c r="B37" s="10" t="s">
        <v>4</v>
      </c>
      <c r="C37" s="11" t="s">
        <v>24</v>
      </c>
      <c r="D37" s="19">
        <f>'Intra-day Payments'!C7</f>
        <v>0</v>
      </c>
      <c r="E37" s="12">
        <f>'Intra-day Payments'!D7</f>
        <v>0</v>
      </c>
      <c r="F37" s="12">
        <f>'Intra-day Payments'!E7</f>
        <v>-70000</v>
      </c>
      <c r="G37" s="12">
        <f>'Intra-day Payments'!F7</f>
        <v>-70000</v>
      </c>
      <c r="H37" s="12">
        <f>'Intra-day Payments'!G7</f>
        <v>-423999.9</v>
      </c>
      <c r="I37" s="13">
        <f>'Intra-day Payments'!H7</f>
        <v>-565000</v>
      </c>
    </row>
    <row r="38" spans="1:9" x14ac:dyDescent="0.25">
      <c r="A38" s="122"/>
      <c r="B38" s="10" t="s">
        <v>8</v>
      </c>
      <c r="C38" s="11" t="s">
        <v>24</v>
      </c>
      <c r="D38" s="19">
        <f>'Intra-day Payments'!C8</f>
        <v>0</v>
      </c>
      <c r="E38" s="12">
        <f>'Intra-day Payments'!D8</f>
        <v>-15000</v>
      </c>
      <c r="F38" s="12">
        <f>'Intra-day Payments'!E8</f>
        <v>0</v>
      </c>
      <c r="G38" s="12">
        <f>'Intra-day Payments'!F8</f>
        <v>0</v>
      </c>
      <c r="H38" s="12">
        <f>'Intra-day Payments'!G8</f>
        <v>300000</v>
      </c>
      <c r="I38" s="13">
        <f>'Intra-day Payments'!H8</f>
        <v>420000</v>
      </c>
    </row>
    <row r="39" spans="1:9" x14ac:dyDescent="0.25">
      <c r="A39" s="122"/>
      <c r="B39" s="10" t="s">
        <v>16</v>
      </c>
      <c r="C39" s="11" t="s">
        <v>15</v>
      </c>
      <c r="D39" s="19">
        <f>'Intra-day Payments'!C9</f>
        <v>0</v>
      </c>
      <c r="E39" s="12">
        <f>'Intra-day Payments'!D9</f>
        <v>0</v>
      </c>
      <c r="F39" s="12">
        <f>'Intra-day Payments'!E9</f>
        <v>0</v>
      </c>
      <c r="G39" s="12">
        <f>'Intra-day Payments'!F9</f>
        <v>0</v>
      </c>
      <c r="H39" s="12">
        <f>'Intra-day Payments'!G9</f>
        <v>144000</v>
      </c>
      <c r="I39" s="13">
        <f>'Intra-day Payments'!H9</f>
        <v>0</v>
      </c>
    </row>
    <row r="40" spans="1:9" x14ac:dyDescent="0.25">
      <c r="A40" s="122"/>
      <c r="B40" s="10" t="s">
        <v>17</v>
      </c>
      <c r="C40" s="11" t="s">
        <v>15</v>
      </c>
      <c r="D40" s="19">
        <f>'Intra-day Payments'!C10</f>
        <v>0</v>
      </c>
      <c r="E40" s="12">
        <f>'Intra-day Payments'!D10</f>
        <v>0</v>
      </c>
      <c r="F40" s="12">
        <f>'Intra-day Payments'!E10</f>
        <v>10000</v>
      </c>
      <c r="G40" s="12">
        <f>'Intra-day Payments'!F10</f>
        <v>10000</v>
      </c>
      <c r="H40" s="12">
        <f>'Intra-day Payments'!G10</f>
        <v>30000</v>
      </c>
      <c r="I40" s="13">
        <f>'Intra-day Payments'!H10</f>
        <v>27142.800000000003</v>
      </c>
    </row>
    <row r="41" spans="1:9" x14ac:dyDescent="0.25">
      <c r="A41" s="122"/>
      <c r="B41" s="10" t="s">
        <v>18</v>
      </c>
      <c r="C41" s="11" t="s">
        <v>15</v>
      </c>
      <c r="D41" s="19">
        <f>'Intra-day Payments'!C11</f>
        <v>0</v>
      </c>
      <c r="E41" s="12">
        <f>'Intra-day Payments'!D11</f>
        <v>0</v>
      </c>
      <c r="F41" s="12">
        <f>'Intra-day Payments'!E11</f>
        <v>0</v>
      </c>
      <c r="G41" s="12">
        <f>'Intra-day Payments'!F11</f>
        <v>0</v>
      </c>
      <c r="H41" s="12">
        <f>'Intra-day Payments'!G11</f>
        <v>0</v>
      </c>
      <c r="I41" s="13">
        <f>'Intra-day Payments'!H11</f>
        <v>0</v>
      </c>
    </row>
    <row r="42" spans="1:9" x14ac:dyDescent="0.25">
      <c r="A42" s="122"/>
      <c r="B42" s="10" t="s">
        <v>5</v>
      </c>
      <c r="C42" s="11" t="s">
        <v>24</v>
      </c>
      <c r="D42" s="19">
        <f>'Intra-day Payments'!C12</f>
        <v>0</v>
      </c>
      <c r="E42" s="12">
        <f>'Intra-day Payments'!D12</f>
        <v>0</v>
      </c>
      <c r="F42" s="12">
        <f>'Intra-day Payments'!E12</f>
        <v>0</v>
      </c>
      <c r="G42" s="12">
        <f>'Intra-day Payments'!F12</f>
        <v>0</v>
      </c>
      <c r="H42" s="12">
        <f>'Intra-day Payments'!G12</f>
        <v>0</v>
      </c>
      <c r="I42" s="13">
        <f>'Intra-day Payments'!H12</f>
        <v>0</v>
      </c>
    </row>
    <row r="43" spans="1:9" x14ac:dyDescent="0.25">
      <c r="A43" s="122"/>
      <c r="B43" s="10" t="s">
        <v>19</v>
      </c>
      <c r="C43" s="11" t="s">
        <v>15</v>
      </c>
      <c r="D43" s="19">
        <f>'Intra-day Payments'!C13</f>
        <v>0</v>
      </c>
      <c r="E43" s="12">
        <f>'Intra-day Payments'!D13</f>
        <v>0</v>
      </c>
      <c r="F43" s="12">
        <f>'Intra-day Payments'!E13</f>
        <v>-10000</v>
      </c>
      <c r="G43" s="12">
        <f>'Intra-day Payments'!F13</f>
        <v>-10000</v>
      </c>
      <c r="H43" s="12">
        <f>'Intra-day Payments'!G13</f>
        <v>-90000</v>
      </c>
      <c r="I43" s="13">
        <f>'Intra-day Payments'!H13</f>
        <v>0</v>
      </c>
    </row>
    <row r="44" spans="1:9" x14ac:dyDescent="0.25">
      <c r="A44" s="122"/>
      <c r="B44" s="10" t="s">
        <v>20</v>
      </c>
      <c r="C44" s="11" t="s">
        <v>15</v>
      </c>
      <c r="D44" s="19">
        <f>'Intra-day Payments'!C14</f>
        <v>0</v>
      </c>
      <c r="E44" s="12">
        <f>'Intra-day Payments'!D14</f>
        <v>0</v>
      </c>
      <c r="F44" s="12">
        <f>'Intra-day Payments'!E14</f>
        <v>0</v>
      </c>
      <c r="G44" s="12">
        <f>'Intra-day Payments'!F14</f>
        <v>0</v>
      </c>
      <c r="H44" s="12">
        <f>'Intra-day Payments'!G14</f>
        <v>0</v>
      </c>
      <c r="I44" s="13">
        <f>'Intra-day Payments'!H14</f>
        <v>0</v>
      </c>
    </row>
    <row r="45" spans="1:9" x14ac:dyDescent="0.25">
      <c r="A45" s="122"/>
      <c r="B45" s="10" t="s">
        <v>8</v>
      </c>
      <c r="C45" s="11" t="s">
        <v>15</v>
      </c>
      <c r="D45" s="19">
        <f>'Intra-day Payments'!C15</f>
        <v>0</v>
      </c>
      <c r="E45" s="12">
        <f>'Intra-day Payments'!D15</f>
        <v>0</v>
      </c>
      <c r="F45" s="12">
        <f>'Intra-day Payments'!E15</f>
        <v>60000</v>
      </c>
      <c r="G45" s="12">
        <f>'Intra-day Payments'!F15</f>
        <v>65000</v>
      </c>
      <c r="H45" s="12">
        <f>'Intra-day Payments'!G15</f>
        <v>0</v>
      </c>
      <c r="I45" s="13">
        <f>'Intra-day Payments'!H15</f>
        <v>0</v>
      </c>
    </row>
    <row r="46" spans="1:9" x14ac:dyDescent="0.25">
      <c r="A46" s="122"/>
      <c r="B46" s="10" t="s">
        <v>59</v>
      </c>
      <c r="C46" s="53" t="s">
        <v>15</v>
      </c>
      <c r="D46" s="19">
        <f>'Intra-day Payments'!C16</f>
        <v>0</v>
      </c>
      <c r="E46" s="12">
        <f>'Intra-day Payments'!D16</f>
        <v>0</v>
      </c>
      <c r="F46" s="12">
        <f>'Intra-day Payments'!E16</f>
        <v>0</v>
      </c>
      <c r="G46" s="12">
        <f>'Intra-day Payments'!F16</f>
        <v>0</v>
      </c>
      <c r="H46" s="12">
        <f>'Intra-day Payments'!G16</f>
        <v>0</v>
      </c>
      <c r="I46" s="13">
        <f>'Intra-day Payments'!H16</f>
        <v>0</v>
      </c>
    </row>
    <row r="47" spans="1:9" x14ac:dyDescent="0.25">
      <c r="A47" s="123"/>
      <c r="B47" s="124" t="s">
        <v>33</v>
      </c>
      <c r="C47" s="62"/>
      <c r="D47" s="125">
        <f>SUM(D33:D46)</f>
        <v>0</v>
      </c>
      <c r="E47" s="126">
        <f t="shared" ref="E47:I47" si="16">SUM(E33:E46)</f>
        <v>0</v>
      </c>
      <c r="F47" s="126">
        <f t="shared" si="16"/>
        <v>0</v>
      </c>
      <c r="G47" s="126">
        <f t="shared" si="16"/>
        <v>0</v>
      </c>
      <c r="H47" s="126">
        <f t="shared" si="16"/>
        <v>20000.099999999977</v>
      </c>
      <c r="I47" s="127">
        <f t="shared" si="16"/>
        <v>-0.19999999999708962</v>
      </c>
    </row>
    <row r="48" spans="1:9" x14ac:dyDescent="0.25">
      <c r="A48" s="121" t="s">
        <v>47</v>
      </c>
      <c r="B48" s="6" t="s">
        <v>0</v>
      </c>
      <c r="C48" s="7" t="s">
        <v>24</v>
      </c>
      <c r="D48" s="18">
        <f>'Balancing Payments'!C3</f>
        <v>0</v>
      </c>
      <c r="E48" s="8">
        <f>'Balancing Payments'!D3</f>
        <v>0</v>
      </c>
      <c r="F48" s="8">
        <f>'Balancing Payments'!E3</f>
        <v>0</v>
      </c>
      <c r="G48" s="8">
        <f>'Balancing Payments'!F3</f>
        <v>0</v>
      </c>
      <c r="H48" s="8">
        <f>'Balancing Payments'!G3</f>
        <v>0</v>
      </c>
      <c r="I48" s="9">
        <f>'Balancing Payments'!H3</f>
        <v>0</v>
      </c>
    </row>
    <row r="49" spans="1:9" x14ac:dyDescent="0.25">
      <c r="A49" s="122"/>
      <c r="B49" s="10" t="s">
        <v>1</v>
      </c>
      <c r="C49" s="11" t="s">
        <v>24</v>
      </c>
      <c r="D49" s="19">
        <f>'Balancing Payments'!C4</f>
        <v>0</v>
      </c>
      <c r="E49" s="12">
        <f>'Balancing Payments'!D4</f>
        <v>0</v>
      </c>
      <c r="F49" s="12">
        <f>'Balancing Payments'!E4</f>
        <v>0</v>
      </c>
      <c r="G49" s="12">
        <f>'Balancing Payments'!F4</f>
        <v>0</v>
      </c>
      <c r="H49" s="12">
        <f>'Balancing Payments'!G4</f>
        <v>0</v>
      </c>
      <c r="I49" s="13">
        <f>'Balancing Payments'!H4</f>
        <v>0</v>
      </c>
    </row>
    <row r="50" spans="1:9" x14ac:dyDescent="0.25">
      <c r="A50" s="122"/>
      <c r="B50" s="10" t="s">
        <v>2</v>
      </c>
      <c r="C50" s="11" t="s">
        <v>24</v>
      </c>
      <c r="D50" s="19">
        <f>'Balancing Payments'!C5</f>
        <v>0</v>
      </c>
      <c r="E50" s="12">
        <f>'Balancing Payments'!D5</f>
        <v>0</v>
      </c>
      <c r="F50" s="12">
        <f>'Balancing Payments'!E5</f>
        <v>0</v>
      </c>
      <c r="G50" s="12">
        <f>'Balancing Payments'!F5</f>
        <v>0</v>
      </c>
      <c r="H50" s="12">
        <f>'Balancing Payments'!G5</f>
        <v>0</v>
      </c>
      <c r="I50" s="13">
        <f>'Balancing Payments'!H5</f>
        <v>0</v>
      </c>
    </row>
    <row r="51" spans="1:9" x14ac:dyDescent="0.25">
      <c r="A51" s="122"/>
      <c r="B51" s="10" t="s">
        <v>3</v>
      </c>
      <c r="C51" s="11" t="s">
        <v>24</v>
      </c>
      <c r="D51" s="19">
        <f>'Balancing Payments'!C6</f>
        <v>0</v>
      </c>
      <c r="E51" s="12">
        <f>'Balancing Payments'!D6</f>
        <v>0</v>
      </c>
      <c r="F51" s="12">
        <f>'Balancing Payments'!E6</f>
        <v>0</v>
      </c>
      <c r="G51" s="12">
        <f>'Balancing Payments'!F6</f>
        <v>0</v>
      </c>
      <c r="H51" s="12">
        <f>'Balancing Payments'!G6</f>
        <v>0</v>
      </c>
      <c r="I51" s="13">
        <f>'Balancing Payments'!H6</f>
        <v>0</v>
      </c>
    </row>
    <row r="52" spans="1:9" x14ac:dyDescent="0.25">
      <c r="A52" s="122"/>
      <c r="B52" s="10" t="s">
        <v>4</v>
      </c>
      <c r="C52" s="11" t="s">
        <v>24</v>
      </c>
      <c r="D52" s="19">
        <f>'Balancing Payments'!C7</f>
        <v>0</v>
      </c>
      <c r="E52" s="12">
        <f>'Balancing Payments'!D7</f>
        <v>-630000</v>
      </c>
      <c r="F52" s="12">
        <f>'Balancing Payments'!E7</f>
        <v>-157500</v>
      </c>
      <c r="G52" s="12">
        <f>'Balancing Payments'!F7</f>
        <v>0</v>
      </c>
      <c r="H52" s="12">
        <f>'Balancing Payments'!G7</f>
        <v>0</v>
      </c>
      <c r="I52" s="13">
        <f>'Balancing Payments'!H7</f>
        <v>0</v>
      </c>
    </row>
    <row r="53" spans="1:9" x14ac:dyDescent="0.25">
      <c r="A53" s="122"/>
      <c r="B53" s="10" t="s">
        <v>8</v>
      </c>
      <c r="C53" s="11" t="s">
        <v>24</v>
      </c>
      <c r="D53" s="19">
        <f>'Balancing Payments'!C8</f>
        <v>0</v>
      </c>
      <c r="E53" s="12">
        <f>'Balancing Payments'!D8</f>
        <v>465000</v>
      </c>
      <c r="F53" s="12">
        <f>'Balancing Payments'!E8</f>
        <v>127500</v>
      </c>
      <c r="G53" s="12">
        <f>'Balancing Payments'!F8</f>
        <v>0</v>
      </c>
      <c r="H53" s="12">
        <f>'Balancing Payments'!G8</f>
        <v>90000</v>
      </c>
      <c r="I53" s="13">
        <f>'Balancing Payments'!H8</f>
        <v>39000</v>
      </c>
    </row>
    <row r="54" spans="1:9" x14ac:dyDescent="0.25">
      <c r="A54" s="122"/>
      <c r="B54" s="10" t="s">
        <v>16</v>
      </c>
      <c r="C54" s="11" t="s">
        <v>15</v>
      </c>
      <c r="D54" s="19">
        <f>'Balancing Payments'!C9</f>
        <v>0</v>
      </c>
      <c r="E54" s="12">
        <f>'Balancing Payments'!D9</f>
        <v>10000</v>
      </c>
      <c r="F54" s="12">
        <f>'Balancing Payments'!E9</f>
        <v>0</v>
      </c>
      <c r="G54" s="12">
        <f>'Balancing Payments'!F9</f>
        <v>0</v>
      </c>
      <c r="H54" s="12">
        <f>'Balancing Payments'!G9</f>
        <v>-12600</v>
      </c>
      <c r="I54" s="13">
        <f>'Balancing Payments'!H9</f>
        <v>0</v>
      </c>
    </row>
    <row r="55" spans="1:9" x14ac:dyDescent="0.25">
      <c r="A55" s="122"/>
      <c r="B55" s="10" t="s">
        <v>17</v>
      </c>
      <c r="C55" s="11" t="s">
        <v>15</v>
      </c>
      <c r="D55" s="19">
        <f>'Balancing Payments'!C10</f>
        <v>0</v>
      </c>
      <c r="E55" s="12">
        <f>'Balancing Payments'!D10</f>
        <v>-31500</v>
      </c>
      <c r="F55" s="12">
        <f>'Balancing Payments'!E10</f>
        <v>47500</v>
      </c>
      <c r="G55" s="12">
        <f>'Balancing Payments'!F10</f>
        <v>10000</v>
      </c>
      <c r="H55" s="12">
        <f>'Balancing Payments'!G10</f>
        <v>85500</v>
      </c>
      <c r="I55" s="13">
        <f>'Balancing Payments'!H10</f>
        <v>85500</v>
      </c>
    </row>
    <row r="56" spans="1:9" x14ac:dyDescent="0.25">
      <c r="A56" s="122"/>
      <c r="B56" s="10" t="s">
        <v>18</v>
      </c>
      <c r="C56" s="11" t="s">
        <v>15</v>
      </c>
      <c r="D56" s="19">
        <f>'Balancing Payments'!C11</f>
        <v>0</v>
      </c>
      <c r="E56" s="12">
        <f>'Balancing Payments'!D11</f>
        <v>0</v>
      </c>
      <c r="F56" s="12">
        <f>'Balancing Payments'!E11</f>
        <v>0</v>
      </c>
      <c r="G56" s="12">
        <f>'Balancing Payments'!F11</f>
        <v>0</v>
      </c>
      <c r="H56" s="12">
        <f>'Balancing Payments'!G11</f>
        <v>0</v>
      </c>
      <c r="I56" s="13">
        <f>'Balancing Payments'!H11</f>
        <v>0</v>
      </c>
    </row>
    <row r="57" spans="1:9" x14ac:dyDescent="0.25">
      <c r="A57" s="122"/>
      <c r="B57" s="10" t="s">
        <v>5</v>
      </c>
      <c r="C57" s="11" t="s">
        <v>24</v>
      </c>
      <c r="D57" s="19">
        <f>'Balancing Payments'!C12</f>
        <v>0</v>
      </c>
      <c r="E57" s="12">
        <f>'Balancing Payments'!D12</f>
        <v>510000</v>
      </c>
      <c r="F57" s="12">
        <f>'Balancing Payments'!E12</f>
        <v>0</v>
      </c>
      <c r="G57" s="12">
        <f>'Balancing Payments'!F12</f>
        <v>0</v>
      </c>
      <c r="H57" s="12">
        <f>'Balancing Payments'!G12</f>
        <v>300000</v>
      </c>
      <c r="I57" s="13">
        <f>'Balancing Payments'!H12</f>
        <v>0</v>
      </c>
    </row>
    <row r="58" spans="1:9" x14ac:dyDescent="0.25">
      <c r="A58" s="122"/>
      <c r="B58" s="10" t="s">
        <v>19</v>
      </c>
      <c r="C58" s="11" t="s">
        <v>15</v>
      </c>
      <c r="D58" s="19">
        <f>'Balancing Payments'!C13</f>
        <v>0</v>
      </c>
      <c r="E58" s="12">
        <f>'Balancing Payments'!D13</f>
        <v>0</v>
      </c>
      <c r="F58" s="12">
        <f>'Balancing Payments'!E13</f>
        <v>0</v>
      </c>
      <c r="G58" s="12">
        <f>'Balancing Payments'!F13</f>
        <v>0</v>
      </c>
      <c r="H58" s="12">
        <f>'Balancing Payments'!G13</f>
        <v>0</v>
      </c>
      <c r="I58" s="13">
        <f>'Balancing Payments'!H13</f>
        <v>0</v>
      </c>
    </row>
    <row r="59" spans="1:9" x14ac:dyDescent="0.25">
      <c r="A59" s="122"/>
      <c r="B59" s="10" t="s">
        <v>20</v>
      </c>
      <c r="C59" s="11" t="s">
        <v>15</v>
      </c>
      <c r="D59" s="19">
        <f>'Balancing Payments'!C14</f>
        <v>0</v>
      </c>
      <c r="E59" s="12">
        <f>'Balancing Payments'!D14</f>
        <v>0</v>
      </c>
      <c r="F59" s="12">
        <f>'Balancing Payments'!E14</f>
        <v>0</v>
      </c>
      <c r="G59" s="12">
        <f>'Balancing Payments'!F14</f>
        <v>0</v>
      </c>
      <c r="H59" s="12">
        <f>'Balancing Payments'!G14</f>
        <v>0</v>
      </c>
      <c r="I59" s="13">
        <f>'Balancing Payments'!H14</f>
        <v>0</v>
      </c>
    </row>
    <row r="60" spans="1:9" x14ac:dyDescent="0.25">
      <c r="A60" s="122"/>
      <c r="B60" s="10" t="s">
        <v>8</v>
      </c>
      <c r="C60" s="11" t="s">
        <v>15</v>
      </c>
      <c r="D60" s="19">
        <f>'Balancing Payments'!C15</f>
        <v>0</v>
      </c>
      <c r="E60" s="12">
        <f>'Balancing Payments'!D15</f>
        <v>0</v>
      </c>
      <c r="F60" s="12">
        <f>'Balancing Payments'!E15</f>
        <v>0</v>
      </c>
      <c r="G60" s="12">
        <f>'Balancing Payments'!F15</f>
        <v>0</v>
      </c>
      <c r="H60" s="12">
        <f>'Balancing Payments'!G15</f>
        <v>0</v>
      </c>
      <c r="I60" s="13">
        <f>'Balancing Payments'!H15</f>
        <v>0</v>
      </c>
    </row>
    <row r="61" spans="1:9" x14ac:dyDescent="0.25">
      <c r="A61" s="122"/>
      <c r="B61" s="10" t="s">
        <v>59</v>
      </c>
      <c r="C61" s="53" t="s">
        <v>15</v>
      </c>
      <c r="D61" s="19">
        <f>'Balancing Payments'!C16</f>
        <v>0</v>
      </c>
      <c r="E61" s="12">
        <f>'Balancing Payments'!D16</f>
        <v>0</v>
      </c>
      <c r="F61" s="12">
        <f>'Balancing Payments'!E16</f>
        <v>0</v>
      </c>
      <c r="G61" s="12">
        <f>'Balancing Payments'!F16</f>
        <v>0</v>
      </c>
      <c r="H61" s="12">
        <f>'Balancing Payments'!G16</f>
        <v>0</v>
      </c>
      <c r="I61" s="13">
        <f>'Balancing Payments'!H16</f>
        <v>0</v>
      </c>
    </row>
    <row r="62" spans="1:9" x14ac:dyDescent="0.25">
      <c r="A62" s="123"/>
      <c r="B62" s="124" t="s">
        <v>33</v>
      </c>
      <c r="C62" s="62"/>
      <c r="D62" s="125">
        <f>'Balancing Payments'!C17</f>
        <v>0</v>
      </c>
      <c r="E62" s="126">
        <f>'Balancing Payments'!D17</f>
        <v>323500</v>
      </c>
      <c r="F62" s="126">
        <f>'Balancing Payments'!E17</f>
        <v>17500</v>
      </c>
      <c r="G62" s="126">
        <f>'Balancing Payments'!F17</f>
        <v>10000</v>
      </c>
      <c r="H62" s="126">
        <f>'Balancing Payments'!G17</f>
        <v>462900</v>
      </c>
      <c r="I62" s="127">
        <f>'Balancing Payments'!H17</f>
        <v>124500</v>
      </c>
    </row>
    <row r="63" spans="1:9" x14ac:dyDescent="0.25">
      <c r="D63" s="2"/>
      <c r="E63" s="2"/>
      <c r="F63" s="2"/>
      <c r="G63" s="2"/>
      <c r="H63" s="2"/>
      <c r="I63" s="2"/>
    </row>
    <row r="64" spans="1:9" x14ac:dyDescent="0.25">
      <c r="D64" s="2"/>
      <c r="E64" s="2"/>
      <c r="F64" s="2"/>
      <c r="G64" s="2"/>
      <c r="H64" s="2"/>
      <c r="I64" s="2"/>
    </row>
    <row r="65" spans="4:9" x14ac:dyDescent="0.25">
      <c r="D65" s="2"/>
      <c r="E65" s="2"/>
      <c r="F65" s="2"/>
      <c r="G65" s="2"/>
      <c r="H65" s="2"/>
      <c r="I65" s="2"/>
    </row>
  </sheetData>
  <mergeCells count="6">
    <mergeCell ref="J1:O1"/>
    <mergeCell ref="A3:A17"/>
    <mergeCell ref="A18:A32"/>
    <mergeCell ref="A1:I1"/>
    <mergeCell ref="A48:A62"/>
    <mergeCell ref="A33:A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BidsOffers</vt:lpstr>
      <vt:lpstr>Intra-day</vt:lpstr>
      <vt:lpstr>Actual</vt:lpstr>
      <vt:lpstr>Balancing Prices</vt:lpstr>
      <vt:lpstr>DA Payments</vt:lpstr>
      <vt:lpstr>Intra-day Payments</vt:lpstr>
      <vt:lpstr>Balancing Payments</vt:lpstr>
      <vt:lpstr>Total payment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Bowen</dc:creator>
  <cp:lastModifiedBy>Keith Bowen</cp:lastModifiedBy>
  <dcterms:created xsi:type="dcterms:W3CDTF">2024-08-11T07:57:12Z</dcterms:created>
  <dcterms:modified xsi:type="dcterms:W3CDTF">2024-09-25T05:30:01Z</dcterms:modified>
</cp:coreProperties>
</file>